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tabRatio="756"/>
  </bookViews>
  <sheets>
    <sheet name="CFront" sheetId="4" r:id="rId1"/>
    <sheet name="Index" sheetId="5" r:id="rId2"/>
    <sheet name="CIFMS" sheetId="6" r:id="rId3"/>
    <sheet name="f19" sheetId="23" r:id="rId4"/>
    <sheet name="f18" sheetId="7" r:id="rId5"/>
    <sheet name="f14" sheetId="8" r:id="rId6"/>
    <sheet name="f14a" sheetId="9" r:id="rId7"/>
    <sheet name="C31" sheetId="10" r:id="rId8"/>
    <sheet name="R1" sheetId="11" r:id="rId9"/>
    <sheet name="R2" sheetId="12" r:id="rId10"/>
    <sheet name="C9 " sheetId="13" r:id="rId11"/>
    <sheet name="C28" sheetId="14" r:id="rId12"/>
    <sheet name="28A" sheetId="15" r:id="rId13"/>
    <sheet name="C27" sheetId="16" r:id="rId14"/>
    <sheet name="C 6" sheetId="17" r:id="rId15"/>
    <sheet name="C3" sheetId="18" r:id="rId16"/>
    <sheet name="f12" sheetId="19" r:id="rId17"/>
    <sheet name="f11" sheetId="20" r:id="rId18"/>
    <sheet name="f10" sheetId="21" r:id="rId19"/>
    <sheet name="EOL" sheetId="22" r:id="rId20"/>
  </sheets>
  <externalReferences>
    <externalReference r:id="rId21"/>
  </externalReferences>
  <definedNames>
    <definedName name="DA_Rate_VI" localSheetId="3">'[1]DA Rate'!$E$4:$E$35</definedName>
    <definedName name="DA_Rate_VI">'[1]DA Rate'!$E$4:$E$31</definedName>
    <definedName name="DA_Rate_VII" localSheetId="3">'[1]DA Rate'!$F$22:$F$35</definedName>
    <definedName name="DA_Rate_VII">'[1]DA Rate'!$F$22:$F$31</definedName>
    <definedName name="Dependent_family_case">[1]Pravesh!$B$541:$B$542</definedName>
    <definedName name="Effective_Date_for_retirement">'[1]Table(info)'!$B$4:$B$7</definedName>
    <definedName name="EMP_ID">[1]Data!$A$4:$A$102</definedName>
    <definedName name="Form_list" localSheetId="13">'[1]Form List'!$B$4:$B$49</definedName>
    <definedName name="Form_list" localSheetId="8">'[1]Form List'!$B$4:$B$49</definedName>
    <definedName name="Form_list" localSheetId="9">'[1]Form List'!$B$4:$B$49</definedName>
    <definedName name="Form_list">'[1]Form List'!$B$4:$B$50</definedName>
    <definedName name="Leave_Base_Year_PL">'[1]Leave Table'!$K$9:$K$53</definedName>
    <definedName name="LTA_DATA" localSheetId="4">[1]Recovery!$E$26:$F$40,[1]Recovery!$H$26:$L$41</definedName>
    <definedName name="LTA_DATA">[1]Recovery!$E$26:$F$40,[1]Recovery!$H$26:$L$41</definedName>
    <definedName name="NAME_OF_BANK">[1]Pravesh!$A$545:$A$554</definedName>
    <definedName name="Name_of_Person" localSheetId="13">[1]Q.S.!$F$7:$G$10,[1]Q.S.!$G$16,[1]Q.S.!$G$17,[1]Q.S.!$H$12:$H$14,[1]Q.S.!$F$37:$H$37,[1]Q.S.!$G$39:$H$40,[1]Mastersheet!$H$22:$H$23,[1]Mastersheet!$H$22:$H$23,[1]Q.S.!$F$20,[1]Q.S.!$G$20,[1]Q.S.!$H$20</definedName>
    <definedName name="Name_of_Person">[1]Q.S.!$F$7:$G$10,[1]Q.S.!$G$16,[1]Q.S.!$G$17,[1]Q.S.!$H$12:$H$14,[1]Q.S.!$F$37:$H$37,[1]Q.S.!$G$39:$H$40,[1]Mastersheet!$H$22:$H$23,[1]Mastersheet!$H$22:$H$23,[1]Q.S.!$F$20,[1]Q.S.!$G$20,[1]Q.S.!$H$20</definedName>
    <definedName name="Name_of_Treasury" localSheetId="13">[1]Pravesh!$A$456:$A$490</definedName>
    <definedName name="Name_of_Treasury" localSheetId="4">[1]Pravesh!$A$452:$A$486</definedName>
    <definedName name="Name_of_Treasury" localSheetId="8">[1]Pravesh!$A$448:$A$482</definedName>
    <definedName name="Name_of_Treasury" localSheetId="9">[1]Pravesh!$A$448:$A$482</definedName>
    <definedName name="Name_of_Treasury">[1]Pravesh!$A$456:$A$490</definedName>
    <definedName name="nps_ded_month">'[1]NPS Amt'!$N$22:$N$36</definedName>
    <definedName name="NPS_ded_year">[1]Pravesh!$G$519:$G$535</definedName>
    <definedName name="page363" localSheetId="8">'R1'!$A$48</definedName>
    <definedName name="page363" localSheetId="9">'R2'!$A$47</definedName>
    <definedName name="page380" localSheetId="10">'C9 '!$A$28</definedName>
    <definedName name="page384" localSheetId="16">'f12'!$B$36</definedName>
    <definedName name="page387" localSheetId="5">'f14'!$B$42</definedName>
    <definedName name="page400" localSheetId="4">'f18'!$B$36</definedName>
    <definedName name="page401" localSheetId="4">'f18'!$B$69</definedName>
    <definedName name="page402" localSheetId="4">'f18'!$B$110</definedName>
    <definedName name="page403" localSheetId="4">'f18'!$B$147</definedName>
    <definedName name="page404" localSheetId="4">'f18'!$A$154</definedName>
    <definedName name="page405" localSheetId="4">'f18'!$A$189</definedName>
    <definedName name="page406" localSheetId="4">'f18'!$A$231</definedName>
    <definedName name="page424" localSheetId="13">'C27'!$A$28</definedName>
    <definedName name="page426" localSheetId="11">#N/A</definedName>
    <definedName name="page432" localSheetId="7">'C31'!$B$37</definedName>
    <definedName name="Pension_Period">'[1]Table(info)'!$J$2:$J$12</definedName>
    <definedName name="Period_for_Gratuirty">'[1]Table(info)'!$A$24:$A$34</definedName>
    <definedName name="PL_DAYS">'[1]Leave Table'!$Z$9:$Z$53</definedName>
    <definedName name="PL_Limit_Deptt">'[1]Leave Table'!$G$2:$G$5</definedName>
    <definedName name="PL_TYPE">'[1]Leave Table'!$AA$9:$AA$53</definedName>
    <definedName name="PL_YEAR">'[1]Leave Table'!$Y$9:$Y$53</definedName>
    <definedName name="_xlnm.Print_Area" localSheetId="12" xml:space="preserve">  '28A'!$A$1:$I$66</definedName>
    <definedName name="_xlnm.Print_Area" localSheetId="14">'C 6'!$A$1:$I$42</definedName>
    <definedName name="_xlnm.Print_Area" localSheetId="13">'C27'!$A$1:$J$49</definedName>
    <definedName name="_xlnm.Print_Area" localSheetId="11">#N/A</definedName>
    <definedName name="_xlnm.Print_Area" localSheetId="7">'C31'!$A$1:$I$45</definedName>
    <definedName name="_xlnm.Print_Area" localSheetId="10">'C9 '!$A$1:$I$44</definedName>
    <definedName name="_xlnm.Print_Area" localSheetId="0">CFront!$A$1:$J$35</definedName>
    <definedName name="_xlnm.Print_Area" localSheetId="2">CIFMS!$A$1:$I$46</definedName>
    <definedName name="_xlnm.Print_Area" localSheetId="19">EOL!$A$1:$G$32</definedName>
    <definedName name="_xlnm.Print_Area" localSheetId="18">'f10'!$A$1:$I$38</definedName>
    <definedName name="_xlnm.Print_Area" localSheetId="17">'f11'!$A$1:$I$42</definedName>
    <definedName name="_xlnm.Print_Area" localSheetId="16">'f12'!$A$1:$J$59</definedName>
    <definedName name="_xlnm.Print_Area" localSheetId="5">'f14'!$A$1:$I$65</definedName>
    <definedName name="_xlnm.Print_Area" localSheetId="6">f14a!$A$1:$I$132</definedName>
    <definedName name="_xlnm.Print_Area" localSheetId="4">'f18'!$A$1:$J$275</definedName>
    <definedName name="_xlnm.Print_Area" localSheetId="8">'R1'!$A$1:$I$80</definedName>
    <definedName name="_xlnm.Print_Area" localSheetId="9">'R2'!$A$1:$I$79</definedName>
    <definedName name="Rate" localSheetId="13">'[1]DA Rate'!$D$3:$D$23</definedName>
    <definedName name="Rate" localSheetId="8">'[1]DA Rate'!$D$3:$D$23</definedName>
    <definedName name="Rate" localSheetId="9">'[1]DA Rate'!$D$3:$D$23</definedName>
    <definedName name="Relation">'[1]Family data'!$A$88:$A$99</definedName>
  </definedNames>
  <calcPr calcId="125725"/>
</workbook>
</file>

<file path=xl/calcChain.xml><?xml version="1.0" encoding="utf-8"?>
<calcChain xmlns="http://schemas.openxmlformats.org/spreadsheetml/2006/main">
  <c r="G24" i="22"/>
  <c r="D24"/>
  <c r="J24" s="1"/>
  <c r="A24"/>
  <c r="H24" s="1"/>
  <c r="D23"/>
  <c r="A23"/>
  <c r="I23" s="1"/>
  <c r="D22"/>
  <c r="J22" s="1"/>
  <c r="A22"/>
  <c r="F51" i="19"/>
  <c r="C51"/>
  <c r="F50"/>
  <c r="C50"/>
  <c r="G37"/>
  <c r="I122" i="7"/>
  <c r="F27" i="9"/>
  <c r="F37" i="8"/>
  <c r="G14" i="6"/>
  <c r="F14"/>
  <c r="G11" i="21"/>
  <c r="G9" i="20" s="1"/>
  <c r="B11" i="21"/>
  <c r="B9" i="20" s="1"/>
  <c r="I1" i="23"/>
  <c r="J1" i="7" s="1"/>
  <c r="A47" s="1"/>
  <c r="A20" i="23"/>
  <c r="C19"/>
  <c r="F18"/>
  <c r="E18"/>
  <c r="B10"/>
  <c r="D21" i="20"/>
  <c r="D20"/>
  <c r="D15"/>
  <c r="H7"/>
  <c r="H6" i="21"/>
  <c r="A25"/>
  <c r="A24"/>
  <c r="B23"/>
  <c r="D37"/>
  <c r="L1" i="20"/>
  <c r="L1" i="21"/>
  <c r="I22" i="22" l="1"/>
  <c r="J23"/>
  <c r="H22"/>
  <c r="H23"/>
  <c r="I24"/>
  <c r="B8" i="17"/>
  <c r="H8"/>
  <c r="B34" i="19"/>
  <c r="B33"/>
  <c r="B32"/>
  <c r="B31"/>
  <c r="G24"/>
  <c r="H34" l="1"/>
  <c r="B59" s="1"/>
  <c r="H33"/>
  <c r="B58" s="1"/>
  <c r="H32"/>
  <c r="B57" s="1"/>
  <c r="H31"/>
  <c r="B56" s="1"/>
  <c r="F34"/>
  <c r="F33"/>
  <c r="F32"/>
  <c r="F31"/>
  <c r="E34"/>
  <c r="E33"/>
  <c r="E32"/>
  <c r="E31"/>
  <c r="G22"/>
  <c r="G10"/>
  <c r="G12" s="1"/>
  <c r="N236" i="7"/>
  <c r="F245" l="1"/>
  <c r="F115" i="9"/>
  <c r="F28" i="6"/>
  <c r="F5"/>
  <c r="I13"/>
  <c r="F12"/>
  <c r="A34" i="4"/>
  <c r="C30" i="22"/>
  <c r="D21"/>
  <c r="A21"/>
  <c r="D20"/>
  <c r="A20"/>
  <c r="D19"/>
  <c r="A19"/>
  <c r="D18"/>
  <c r="A18"/>
  <c r="D17"/>
  <c r="A17"/>
  <c r="D16"/>
  <c r="A16"/>
  <c r="D15"/>
  <c r="A15"/>
  <c r="D14"/>
  <c r="A14"/>
  <c r="D13"/>
  <c r="A13"/>
  <c r="D12"/>
  <c r="A12"/>
  <c r="D11"/>
  <c r="A11"/>
  <c r="D10"/>
  <c r="A10"/>
  <c r="D9"/>
  <c r="A9"/>
  <c r="D6"/>
  <c r="D5"/>
  <c r="D19" i="21"/>
  <c r="C19"/>
  <c r="A23" s="1"/>
  <c r="A16"/>
  <c r="A15"/>
  <c r="A8"/>
  <c r="E41" i="20"/>
  <c r="E19"/>
  <c r="C15"/>
  <c r="D19" s="1"/>
  <c r="A13"/>
  <c r="A12"/>
  <c r="A8"/>
  <c r="A59" i="19"/>
  <c r="A58"/>
  <c r="A56"/>
  <c r="F48"/>
  <c r="C48"/>
  <c r="F47"/>
  <c r="C47"/>
  <c r="G36"/>
  <c r="E22"/>
  <c r="E24" s="1"/>
  <c r="G20"/>
  <c r="G16"/>
  <c r="C29" i="18"/>
  <c r="G23"/>
  <c r="E23"/>
  <c r="B23"/>
  <c r="A23" s="1"/>
  <c r="G22"/>
  <c r="E22"/>
  <c r="B22"/>
  <c r="A22" s="1"/>
  <c r="G21"/>
  <c r="E21"/>
  <c r="B21"/>
  <c r="A21" s="1"/>
  <c r="G20"/>
  <c r="E20"/>
  <c r="B20"/>
  <c r="A20" s="1"/>
  <c r="G19"/>
  <c r="E19"/>
  <c r="B19"/>
  <c r="G18"/>
  <c r="E18"/>
  <c r="B18"/>
  <c r="G17"/>
  <c r="E17"/>
  <c r="B17"/>
  <c r="G16"/>
  <c r="E16"/>
  <c r="B16"/>
  <c r="A16" s="1"/>
  <c r="G15"/>
  <c r="E15"/>
  <c r="B15"/>
  <c r="F10"/>
  <c r="F7"/>
  <c r="F6"/>
  <c r="F5"/>
  <c r="E34" i="17"/>
  <c r="G13"/>
  <c r="A13"/>
  <c r="C12"/>
  <c r="B18" s="1"/>
  <c r="B12"/>
  <c r="C6"/>
  <c r="E21" i="16"/>
  <c r="E20"/>
  <c r="E19"/>
  <c r="E18"/>
  <c r="E17"/>
  <c r="N1"/>
  <c r="A40" s="1"/>
  <c r="H35" i="14"/>
  <c r="O25"/>
  <c r="N25"/>
  <c r="M25"/>
  <c r="L25"/>
  <c r="K25"/>
  <c r="J25"/>
  <c r="I25"/>
  <c r="H25"/>
  <c r="F25"/>
  <c r="E25"/>
  <c r="O24"/>
  <c r="N24"/>
  <c r="M24"/>
  <c r="L24"/>
  <c r="K24"/>
  <c r="J24"/>
  <c r="I24"/>
  <c r="H24"/>
  <c r="F24"/>
  <c r="E24"/>
  <c r="O23"/>
  <c r="N23"/>
  <c r="M23"/>
  <c r="L23"/>
  <c r="K23"/>
  <c r="J23"/>
  <c r="I23"/>
  <c r="H23"/>
  <c r="F23"/>
  <c r="E23"/>
  <c r="O21"/>
  <c r="N21"/>
  <c r="M21"/>
  <c r="L21"/>
  <c r="K21"/>
  <c r="J21"/>
  <c r="I21"/>
  <c r="H21"/>
  <c r="F21"/>
  <c r="E21"/>
  <c r="O20"/>
  <c r="N20"/>
  <c r="M20"/>
  <c r="L20"/>
  <c r="K20"/>
  <c r="J20"/>
  <c r="I20"/>
  <c r="H20"/>
  <c r="F20"/>
  <c r="E20"/>
  <c r="O19"/>
  <c r="N19"/>
  <c r="M19"/>
  <c r="L19"/>
  <c r="K19"/>
  <c r="J19"/>
  <c r="I19"/>
  <c r="H19"/>
  <c r="F19"/>
  <c r="E19"/>
  <c r="O17"/>
  <c r="N17"/>
  <c r="M17"/>
  <c r="L17"/>
  <c r="K17"/>
  <c r="J17"/>
  <c r="I17"/>
  <c r="H17"/>
  <c r="F17"/>
  <c r="E17"/>
  <c r="O16"/>
  <c r="N16"/>
  <c r="M16"/>
  <c r="L16"/>
  <c r="K16"/>
  <c r="J16"/>
  <c r="I16"/>
  <c r="H16"/>
  <c r="F16"/>
  <c r="E16"/>
  <c r="A10"/>
  <c r="G35" i="13"/>
  <c r="H32"/>
  <c r="G11"/>
  <c r="H10"/>
  <c r="B35" s="1"/>
  <c r="D10"/>
  <c r="H34" s="1"/>
  <c r="C9"/>
  <c r="A34" s="1"/>
  <c r="G8"/>
  <c r="A8"/>
  <c r="D7"/>
  <c r="C22" s="1"/>
  <c r="A33" s="1"/>
  <c r="L1"/>
  <c r="G2" s="1"/>
  <c r="H35" i="12"/>
  <c r="G35"/>
  <c r="E35"/>
  <c r="A35"/>
  <c r="H34"/>
  <c r="G34"/>
  <c r="E34"/>
  <c r="A34"/>
  <c r="H33"/>
  <c r="G33"/>
  <c r="E33"/>
  <c r="A33"/>
  <c r="H32"/>
  <c r="G32"/>
  <c r="E32"/>
  <c r="A32"/>
  <c r="H31"/>
  <c r="G31"/>
  <c r="E31"/>
  <c r="A31"/>
  <c r="H30"/>
  <c r="G30"/>
  <c r="E30"/>
  <c r="A30"/>
  <c r="H29"/>
  <c r="E29"/>
  <c r="A29"/>
  <c r="H23"/>
  <c r="G23"/>
  <c r="E23"/>
  <c r="A23"/>
  <c r="H22"/>
  <c r="G22"/>
  <c r="E22"/>
  <c r="A22"/>
  <c r="H21"/>
  <c r="G21"/>
  <c r="E21"/>
  <c r="A21"/>
  <c r="H20"/>
  <c r="G20"/>
  <c r="E20"/>
  <c r="A20"/>
  <c r="H19"/>
  <c r="G19"/>
  <c r="E19"/>
  <c r="A19"/>
  <c r="H18"/>
  <c r="G18"/>
  <c r="E18"/>
  <c r="A18"/>
  <c r="H17"/>
  <c r="G17"/>
  <c r="E17"/>
  <c r="A17"/>
  <c r="H16"/>
  <c r="E16"/>
  <c r="A16"/>
  <c r="N1"/>
  <c r="A62" s="1"/>
  <c r="F45" i="11"/>
  <c r="F44"/>
  <c r="H36"/>
  <c r="G36"/>
  <c r="E36"/>
  <c r="A36"/>
  <c r="H35"/>
  <c r="G35"/>
  <c r="E35"/>
  <c r="A35"/>
  <c r="H34"/>
  <c r="G34"/>
  <c r="E34"/>
  <c r="A34"/>
  <c r="H33"/>
  <c r="G33"/>
  <c r="E33"/>
  <c r="A33"/>
  <c r="H32"/>
  <c r="G32"/>
  <c r="E32"/>
  <c r="A32"/>
  <c r="H31"/>
  <c r="G31"/>
  <c r="E31"/>
  <c r="A31"/>
  <c r="H30"/>
  <c r="E30"/>
  <c r="A30"/>
  <c r="H24"/>
  <c r="G24"/>
  <c r="E24"/>
  <c r="A24"/>
  <c r="H23"/>
  <c r="G23"/>
  <c r="E23"/>
  <c r="A23"/>
  <c r="H22"/>
  <c r="G22"/>
  <c r="E22"/>
  <c r="A22"/>
  <c r="H21"/>
  <c r="G21"/>
  <c r="E21"/>
  <c r="A21"/>
  <c r="H20"/>
  <c r="G20"/>
  <c r="E20"/>
  <c r="A20"/>
  <c r="H19"/>
  <c r="G19"/>
  <c r="E19"/>
  <c r="A19"/>
  <c r="H18"/>
  <c r="G18"/>
  <c r="E18"/>
  <c r="A18"/>
  <c r="H17"/>
  <c r="E17"/>
  <c r="A17"/>
  <c r="N1"/>
  <c r="A8" s="1"/>
  <c r="I42" i="10"/>
  <c r="H42"/>
  <c r="G42"/>
  <c r="F42"/>
  <c r="E42"/>
  <c r="I41"/>
  <c r="H41"/>
  <c r="G41"/>
  <c r="F41"/>
  <c r="E41"/>
  <c r="I40"/>
  <c r="H40"/>
  <c r="F40"/>
  <c r="I39"/>
  <c r="H39"/>
  <c r="G39"/>
  <c r="F39"/>
  <c r="E39"/>
  <c r="I38"/>
  <c r="H38"/>
  <c r="G38"/>
  <c r="F38"/>
  <c r="E38"/>
  <c r="I37"/>
  <c r="H37"/>
  <c r="G37"/>
  <c r="F37"/>
  <c r="E37"/>
  <c r="I36"/>
  <c r="H36"/>
  <c r="G36"/>
  <c r="F36"/>
  <c r="E36"/>
  <c r="I35"/>
  <c r="H35"/>
  <c r="G35"/>
  <c r="F35"/>
  <c r="E35"/>
  <c r="I34"/>
  <c r="H34"/>
  <c r="G34"/>
  <c r="F34"/>
  <c r="E34"/>
  <c r="I33"/>
  <c r="H33"/>
  <c r="G33"/>
  <c r="F33"/>
  <c r="E33"/>
  <c r="I32"/>
  <c r="H32"/>
  <c r="G32"/>
  <c r="F32"/>
  <c r="E32"/>
  <c r="I31"/>
  <c r="H31"/>
  <c r="G31"/>
  <c r="F31"/>
  <c r="E31"/>
  <c r="I30"/>
  <c r="H30"/>
  <c r="G30"/>
  <c r="F30"/>
  <c r="E30"/>
  <c r="I28"/>
  <c r="H28"/>
  <c r="G28"/>
  <c r="F28"/>
  <c r="E28"/>
  <c r="D22"/>
  <c r="G19"/>
  <c r="G18"/>
  <c r="B17"/>
  <c r="G14"/>
  <c r="G13"/>
  <c r="G12"/>
  <c r="B9"/>
  <c r="G21" s="1"/>
  <c r="F8"/>
  <c r="C7"/>
  <c r="C6"/>
  <c r="H3"/>
  <c r="F114" i="9"/>
  <c r="F95"/>
  <c r="F70"/>
  <c r="F51"/>
  <c r="F26"/>
  <c r="F7"/>
  <c r="F238" i="7" l="1"/>
  <c r="F240"/>
  <c r="F242"/>
  <c r="B245"/>
  <c r="B237"/>
  <c r="F237"/>
  <c r="B238"/>
  <c r="B240"/>
  <c r="B242"/>
  <c r="J18" i="22"/>
  <c r="F71" i="9"/>
  <c r="I15" i="22"/>
  <c r="J16"/>
  <c r="J20"/>
  <c r="H9"/>
  <c r="H17"/>
  <c r="H21"/>
  <c r="H10"/>
  <c r="I14"/>
  <c r="H18"/>
  <c r="D49" i="12"/>
  <c r="A17" i="18"/>
  <c r="A18" s="1"/>
  <c r="A19" s="1"/>
  <c r="J11" i="22"/>
  <c r="H12"/>
  <c r="B43" i="12"/>
  <c r="F35" i="17"/>
  <c r="H17"/>
  <c r="H19" i="22"/>
  <c r="H20"/>
  <c r="I10"/>
  <c r="I11"/>
  <c r="I12"/>
  <c r="I13"/>
  <c r="H14"/>
  <c r="I16"/>
  <c r="I17"/>
  <c r="H2" i="11"/>
  <c r="A60" i="12"/>
  <c r="J14" i="22"/>
  <c r="H15"/>
  <c r="J19"/>
  <c r="D51" i="11"/>
  <c r="A62" s="1"/>
  <c r="F3" i="12"/>
  <c r="B70"/>
  <c r="I9" i="22"/>
  <c r="J10"/>
  <c r="H11"/>
  <c r="J12"/>
  <c r="H13"/>
  <c r="H16"/>
  <c r="I18"/>
  <c r="I19"/>
  <c r="I20"/>
  <c r="I21"/>
  <c r="J9"/>
  <c r="J13"/>
  <c r="J15"/>
  <c r="J17"/>
  <c r="J21"/>
  <c r="E26" i="16"/>
  <c r="D39"/>
  <c r="B25"/>
  <c r="A7" i="13"/>
  <c r="A22" s="1"/>
  <c r="A12"/>
  <c r="B13" i="16"/>
  <c r="F33"/>
  <c r="A14"/>
  <c r="E49"/>
  <c r="C42" i="13"/>
  <c r="D13" i="16"/>
  <c r="G7"/>
  <c r="F14"/>
  <c r="E27"/>
  <c r="F44" i="12"/>
  <c r="F54"/>
  <c r="B8"/>
  <c r="A8"/>
  <c r="F43"/>
  <c r="D50"/>
  <c r="A61"/>
  <c r="B71"/>
  <c r="B44"/>
  <c r="D51"/>
  <c r="B44" i="11"/>
  <c r="D50"/>
  <c r="A61" s="1"/>
  <c r="B8"/>
  <c r="H42"/>
  <c r="B71"/>
  <c r="B45"/>
  <c r="D52"/>
  <c r="A63" s="1"/>
  <c r="C60" i="8"/>
  <c r="C59"/>
  <c r="C57"/>
  <c r="C56"/>
  <c r="C55"/>
  <c r="C54"/>
  <c r="F36"/>
  <c r="F31"/>
  <c r="F30"/>
  <c r="F26"/>
  <c r="H22"/>
  <c r="F22"/>
  <c r="C22"/>
  <c r="B22" s="1"/>
  <c r="H21"/>
  <c r="F21"/>
  <c r="C21"/>
  <c r="B21" s="1"/>
  <c r="H20"/>
  <c r="F20"/>
  <c r="C20"/>
  <c r="B20" s="1"/>
  <c r="H19"/>
  <c r="F19"/>
  <c r="C19"/>
  <c r="B19" s="1"/>
  <c r="H18"/>
  <c r="F18"/>
  <c r="C18"/>
  <c r="H17"/>
  <c r="F17"/>
  <c r="C17"/>
  <c r="H16"/>
  <c r="F16"/>
  <c r="C16"/>
  <c r="H15"/>
  <c r="F15"/>
  <c r="C15"/>
  <c r="B15" s="1"/>
  <c r="H14"/>
  <c r="F14"/>
  <c r="C14"/>
  <c r="M242" i="7"/>
  <c r="J220"/>
  <c r="I220"/>
  <c r="H220"/>
  <c r="G220"/>
  <c r="F220"/>
  <c r="E220"/>
  <c r="J219"/>
  <c r="I219"/>
  <c r="H219"/>
  <c r="G219"/>
  <c r="F219"/>
  <c r="E219"/>
  <c r="J218"/>
  <c r="I218"/>
  <c r="H218"/>
  <c r="G218"/>
  <c r="F218"/>
  <c r="E218"/>
  <c r="J217"/>
  <c r="I217"/>
  <c r="H217"/>
  <c r="G217"/>
  <c r="F217"/>
  <c r="E217"/>
  <c r="J216"/>
  <c r="I216"/>
  <c r="H216"/>
  <c r="G216"/>
  <c r="F216"/>
  <c r="E216"/>
  <c r="J215"/>
  <c r="I215"/>
  <c r="H215"/>
  <c r="G215"/>
  <c r="F215"/>
  <c r="E215"/>
  <c r="J214"/>
  <c r="I214"/>
  <c r="H214"/>
  <c r="G214"/>
  <c r="F214"/>
  <c r="E214"/>
  <c r="J213"/>
  <c r="I213"/>
  <c r="H213"/>
  <c r="G213"/>
  <c r="F213"/>
  <c r="E213"/>
  <c r="J212"/>
  <c r="I212"/>
  <c r="H212"/>
  <c r="G212"/>
  <c r="F212"/>
  <c r="E212"/>
  <c r="J211"/>
  <c r="I211"/>
  <c r="H211"/>
  <c r="G211"/>
  <c r="F211"/>
  <c r="E211"/>
  <c r="J210"/>
  <c r="I210"/>
  <c r="H210"/>
  <c r="G210"/>
  <c r="F210"/>
  <c r="E210"/>
  <c r="J209"/>
  <c r="I209"/>
  <c r="H209"/>
  <c r="G209"/>
  <c r="F209"/>
  <c r="E209"/>
  <c r="J208"/>
  <c r="I208"/>
  <c r="H208"/>
  <c r="G208"/>
  <c r="F208"/>
  <c r="E208"/>
  <c r="J207"/>
  <c r="I207"/>
  <c r="H207"/>
  <c r="G207"/>
  <c r="F207"/>
  <c r="E207"/>
  <c r="J206"/>
  <c r="I206"/>
  <c r="H206"/>
  <c r="G206"/>
  <c r="F206"/>
  <c r="E206"/>
  <c r="J205"/>
  <c r="I205"/>
  <c r="H205"/>
  <c r="G205"/>
  <c r="F205"/>
  <c r="E205"/>
  <c r="J204"/>
  <c r="I204"/>
  <c r="H204"/>
  <c r="G204"/>
  <c r="F204"/>
  <c r="E204"/>
  <c r="J203"/>
  <c r="I203"/>
  <c r="H203"/>
  <c r="G203"/>
  <c r="F203"/>
  <c r="E203"/>
  <c r="J202"/>
  <c r="I202"/>
  <c r="H202"/>
  <c r="G202"/>
  <c r="F202"/>
  <c r="E202"/>
  <c r="J201"/>
  <c r="I201"/>
  <c r="H201"/>
  <c r="G201"/>
  <c r="F201"/>
  <c r="E201"/>
  <c r="J200"/>
  <c r="I200"/>
  <c r="H200"/>
  <c r="G200"/>
  <c r="F200"/>
  <c r="E200"/>
  <c r="H194"/>
  <c r="H193"/>
  <c r="H181"/>
  <c r="H172"/>
  <c r="I121"/>
  <c r="I118"/>
  <c r="I111"/>
  <c r="I93"/>
  <c r="H93"/>
  <c r="G93"/>
  <c r="F93"/>
  <c r="E93"/>
  <c r="B93"/>
  <c r="I92"/>
  <c r="H92"/>
  <c r="G92"/>
  <c r="F92"/>
  <c r="E92"/>
  <c r="B92"/>
  <c r="I83"/>
  <c r="I76"/>
  <c r="J75"/>
  <c r="I75"/>
  <c r="G75"/>
  <c r="C75"/>
  <c r="J74"/>
  <c r="I74"/>
  <c r="G74"/>
  <c r="C74"/>
  <c r="J73"/>
  <c r="I73"/>
  <c r="G73"/>
  <c r="C73"/>
  <c r="J67"/>
  <c r="I67"/>
  <c r="J66"/>
  <c r="I66"/>
  <c r="J64"/>
  <c r="I64"/>
  <c r="J63"/>
  <c r="I63"/>
  <c r="I59"/>
  <c r="I56"/>
  <c r="I53"/>
  <c r="I51"/>
  <c r="I48"/>
  <c r="J40"/>
  <c r="I40"/>
  <c r="H40"/>
  <c r="B40"/>
  <c r="I35"/>
  <c r="H35" s="1"/>
  <c r="I34"/>
  <c r="H34" s="1"/>
  <c r="H33"/>
  <c r="H32"/>
  <c r="J29"/>
  <c r="I29"/>
  <c r="H29"/>
  <c r="I27"/>
  <c r="H27" s="1"/>
  <c r="I26"/>
  <c r="H26" s="1"/>
  <c r="I25"/>
  <c r="H25" s="1"/>
  <c r="I24"/>
  <c r="H24" s="1"/>
  <c r="H20"/>
  <c r="H19"/>
  <c r="H16"/>
  <c r="H15"/>
  <c r="H13"/>
  <c r="H12"/>
  <c r="H11"/>
  <c r="H10"/>
  <c r="F45" i="6"/>
  <c r="I40"/>
  <c r="H40"/>
  <c r="G40"/>
  <c r="B40" s="1"/>
  <c r="F40"/>
  <c r="C40"/>
  <c r="I39"/>
  <c r="H39"/>
  <c r="G39"/>
  <c r="B39" s="1"/>
  <c r="F39"/>
  <c r="C39"/>
  <c r="I38"/>
  <c r="H38"/>
  <c r="G38"/>
  <c r="B38" s="1"/>
  <c r="F38"/>
  <c r="C38"/>
  <c r="I37"/>
  <c r="H37"/>
  <c r="G37"/>
  <c r="B37" s="1"/>
  <c r="F37"/>
  <c r="C37"/>
  <c r="I36"/>
  <c r="H36"/>
  <c r="G36"/>
  <c r="F36"/>
  <c r="C36"/>
  <c r="I35"/>
  <c r="H35"/>
  <c r="G35"/>
  <c r="F35"/>
  <c r="C35"/>
  <c r="I34"/>
  <c r="H34"/>
  <c r="G34"/>
  <c r="F34"/>
  <c r="C34"/>
  <c r="I33"/>
  <c r="H33"/>
  <c r="G33"/>
  <c r="F33"/>
  <c r="C33"/>
  <c r="I32"/>
  <c r="H32"/>
  <c r="G32"/>
  <c r="B32" s="1"/>
  <c r="F32"/>
  <c r="C32"/>
  <c r="F29"/>
  <c r="F26"/>
  <c r="F25"/>
  <c r="F23"/>
  <c r="F21"/>
  <c r="F20"/>
  <c r="B20"/>
  <c r="F17"/>
  <c r="F15"/>
  <c r="F10"/>
  <c r="F8"/>
  <c r="B8"/>
  <c r="F6"/>
  <c r="F34" i="4"/>
  <c r="G29"/>
  <c r="G26"/>
  <c r="G13"/>
  <c r="J26" i="22" l="1"/>
  <c r="I26"/>
  <c r="H26"/>
  <c r="B33" i="6"/>
  <c r="B34"/>
  <c r="B35" s="1"/>
  <c r="B36" s="1"/>
  <c r="B16" i="8"/>
  <c r="B17" s="1"/>
  <c r="B18" s="1"/>
  <c r="N1" i="15" l="1"/>
  <c r="R1" i="14"/>
  <c r="E40" i="10"/>
  <c r="G7" i="15" l="1"/>
  <c r="D13"/>
  <c r="F23"/>
  <c r="C46" s="1"/>
  <c r="A41"/>
  <c r="A9"/>
  <c r="D45"/>
  <c r="F55"/>
  <c r="E9" i="14"/>
  <c r="I29"/>
  <c r="M31"/>
  <c r="F32"/>
  <c r="J8"/>
  <c r="I30" s="1"/>
  <c r="B31"/>
  <c r="K5"/>
  <c r="A6"/>
  <c r="G40" i="10"/>
  <c r="C14" i="15" l="1"/>
  <c r="H182" i="7"/>
  <c r="H14" l="1"/>
  <c r="H22" s="1"/>
  <c r="I81"/>
  <c r="F8" i="18" l="1"/>
  <c r="F18" i="6"/>
  <c r="I258" i="7"/>
  <c r="H173"/>
  <c r="G250"/>
  <c r="B20" i="10"/>
  <c r="H21" i="7" l="1"/>
  <c r="I167"/>
  <c r="G17" i="10"/>
  <c r="B28" i="14" l="1"/>
  <c r="J15" i="18" l="1"/>
  <c r="A24" s="1"/>
  <c r="A42" i="6"/>
  <c r="B24" i="18" l="1"/>
  <c r="C42" i="6"/>
  <c r="F8" i="8" l="1"/>
  <c r="A57" i="19" l="1"/>
  <c r="G13" l="1"/>
  <c r="G15" s="1"/>
  <c r="F34" i="8"/>
  <c r="F9"/>
  <c r="F29"/>
  <c r="G35" i="19"/>
  <c r="F28" i="8"/>
  <c r="B252" i="7" l="1"/>
  <c r="H10" i="23" l="1"/>
  <c r="C30" i="18"/>
  <c r="B72" i="11"/>
  <c r="K21" i="6" l="1"/>
  <c r="B21"/>
  <c r="A14" i="21"/>
  <c r="A11" i="20"/>
  <c r="C54" i="17" l="1"/>
  <c r="D54" s="1"/>
  <c r="H14" s="1"/>
  <c r="F55" i="9"/>
  <c r="F11"/>
  <c r="F99"/>
  <c r="F110"/>
  <c r="F22"/>
  <c r="F66"/>
  <c r="F12"/>
  <c r="F100"/>
  <c r="F56"/>
  <c r="F53"/>
  <c r="F9"/>
  <c r="F97"/>
  <c r="G106" i="7"/>
  <c r="H165" l="1"/>
  <c r="I257"/>
  <c r="F102"/>
  <c r="B39" i="16"/>
  <c r="B13" i="15"/>
  <c r="B45"/>
  <c r="B9" i="14"/>
  <c r="D10" i="10"/>
  <c r="F24" i="9"/>
  <c r="F68"/>
  <c r="F112"/>
  <c r="F28" i="18"/>
  <c r="D19" i="6"/>
  <c r="D23" i="4"/>
  <c r="B20"/>
  <c r="G17"/>
  <c r="G18"/>
  <c r="G108" i="7"/>
  <c r="I259"/>
  <c r="F103" l="1"/>
  <c r="H166"/>
  <c r="G102"/>
  <c r="I165" s="1"/>
  <c r="I102"/>
  <c r="J165" s="1"/>
  <c r="F50" i="9"/>
  <c r="F6"/>
  <c r="C8" i="8"/>
  <c r="F94" i="9"/>
  <c r="C15" i="15"/>
  <c r="C47"/>
  <c r="G105" i="7"/>
  <c r="I103" l="1"/>
  <c r="J166" s="1"/>
  <c r="G103"/>
  <c r="I166" s="1"/>
  <c r="G20" i="4"/>
  <c r="E49" i="15"/>
  <c r="E17"/>
  <c r="G15" i="4" l="1"/>
  <c r="E48" i="16" l="1"/>
  <c r="F53" i="15"/>
  <c r="F21"/>
  <c r="G19" i="19" l="1"/>
  <c r="F19" i="6"/>
  <c r="G23" i="4"/>
  <c r="C15" i="17"/>
  <c r="G10" i="10"/>
  <c r="F25" i="8"/>
  <c r="E11" i="10" l="1"/>
  <c r="D16" i="17" l="1"/>
  <c r="B16" i="10" l="1"/>
  <c r="H178" i="7"/>
  <c r="G16" i="10" l="1"/>
  <c r="G20" s="1"/>
  <c r="B248" i="7" l="1"/>
  <c r="G29" i="12" l="1"/>
  <c r="G16"/>
  <c r="B41"/>
  <c r="B65" s="1"/>
  <c r="G22" i="22" l="1"/>
  <c r="G23" l="1"/>
  <c r="F42" i="11" l="1"/>
  <c r="B66"/>
  <c r="I78" s="1"/>
  <c r="C37" i="9"/>
  <c r="D42" i="11"/>
  <c r="C81" i="9"/>
  <c r="C125"/>
  <c r="B42" i="11"/>
  <c r="G21" i="22" l="1"/>
  <c r="G20"/>
  <c r="G19"/>
  <c r="G18"/>
  <c r="G17"/>
  <c r="G16"/>
  <c r="G15"/>
  <c r="G14"/>
  <c r="G13"/>
  <c r="G12"/>
  <c r="G11"/>
  <c r="G10"/>
  <c r="G9"/>
  <c r="G25" l="1"/>
  <c r="G30" i="11"/>
  <c r="G17"/>
  <c r="B46" i="16"/>
  <c r="H174" i="7"/>
  <c r="F27" i="22" l="1"/>
  <c r="G27"/>
  <c r="E27"/>
  <c r="I68" i="7" l="1"/>
  <c r="I43" l="1"/>
  <c r="J43" l="1"/>
  <c r="H43"/>
  <c r="H158"/>
  <c r="H159"/>
  <c r="F236"/>
  <c r="I266" l="1"/>
  <c r="I98"/>
  <c r="I100" s="1"/>
  <c r="I260"/>
  <c r="I264" l="1"/>
  <c r="I268" s="1"/>
  <c r="E248" l="1"/>
  <c r="J236" l="1"/>
  <c r="B249"/>
  <c r="G248" s="1"/>
  <c r="G251" s="1"/>
  <c r="H176" l="1"/>
  <c r="I160" l="1"/>
  <c r="I161" s="1"/>
  <c r="I96" l="1"/>
  <c r="H177"/>
  <c r="I237"/>
</calcChain>
</file>

<file path=xl/sharedStrings.xml><?xml version="1.0" encoding="utf-8"?>
<sst xmlns="http://schemas.openxmlformats.org/spreadsheetml/2006/main" count="1084" uniqueCount="727">
  <si>
    <t>Name of Applicant</t>
  </si>
  <si>
    <t xml:space="preserve">Date of </t>
  </si>
  <si>
    <t>Designation</t>
  </si>
  <si>
    <t>Department's Name &amp; Address</t>
  </si>
  <si>
    <t xml:space="preserve">Form No </t>
  </si>
  <si>
    <t>Name of form</t>
  </si>
  <si>
    <t xml:space="preserve">Page No </t>
  </si>
  <si>
    <t>N.A.</t>
  </si>
  <si>
    <t>IFSM format (as required by pension department)</t>
  </si>
  <si>
    <t>Form for assessing and authorising the payment of family pension and death gratuity when a Government servant dies while in service.</t>
  </si>
  <si>
    <t>Form of application for grant of Family Pension on the death of a Government servant/pensioner.</t>
  </si>
  <si>
    <t>14A</t>
  </si>
  <si>
    <t>Form of details of particulars for family pension.</t>
  </si>
  <si>
    <t>Form of tentative Last Pay Certificate.</t>
  </si>
  <si>
    <t>Nomination for Retirement Gratuity/ Death Gratuity - when the Government servant has a family.</t>
  </si>
  <si>
    <t>Nomination for Retirement Gratuity/ Death Gratuity -when the Government servant has no family.</t>
  </si>
  <si>
    <t>Form of declaration by the Government servant for counting specified period of service.</t>
  </si>
  <si>
    <t>Form of application to Treasury Officer for issue of N.D.C. in respect of Long term advances.</t>
  </si>
  <si>
    <t>28A</t>
  </si>
  <si>
    <t>Form of certificate by the Government servant where no L.T.A. has been taken by him.</t>
  </si>
  <si>
    <t>Form of application to Directorate of Estates/ P.W.D. for issue of No Demand Certificate in respect of Government accommodation.</t>
  </si>
  <si>
    <t>Form of Order of retirement.</t>
  </si>
  <si>
    <t>Details of family.</t>
  </si>
  <si>
    <t>Form of application for the grant of death gratuity on the death of a Government servant.</t>
  </si>
  <si>
    <t>Form of letter to the member or members of the family of a deceased Government servant where valid nomination for the grant of death gratuity does not exists.</t>
  </si>
  <si>
    <t>Form of letter to the member or members of the family of a deceased Government servant where valid nomination for the grant of death gratuity exists.</t>
  </si>
  <si>
    <t>Calculation of EOL</t>
  </si>
  <si>
    <t>Form of Option to workcharged employees  governed by C.P.F. Rules.</t>
  </si>
  <si>
    <t>Particulars to be obtained by the Head of Office from the retiring Government servant eight months before the date of his retirement.</t>
  </si>
  <si>
    <t>5A</t>
  </si>
  <si>
    <t>Details of particulars of Government servant under Form 5.</t>
  </si>
  <si>
    <t>Form of assessing pension and gratuity.</t>
  </si>
  <si>
    <t>355-362</t>
  </si>
  <si>
    <t>Form of letter to the Director, Pension Department, forwarding the pension papers of a Government servant.</t>
  </si>
  <si>
    <t>363-364</t>
  </si>
  <si>
    <t>9A</t>
  </si>
  <si>
    <t>Form of Order of admitting service for pension or the basis of declaration etc. of the Government servant.</t>
  </si>
  <si>
    <t>Form of letter to the widow/ widower of a deceased Government servant for grant of Family Pension.</t>
  </si>
  <si>
    <t>Form of application for grant of family pension when a pensioner is unheard for more than one year and the pension remained undrawn.</t>
  </si>
  <si>
    <t>15A</t>
  </si>
  <si>
    <t>Form of Affidavit in case of a missing pensioner.</t>
  </si>
  <si>
    <t>15B</t>
  </si>
  <si>
    <t>Form of Indemnity Bond in case of a missing pensioner.</t>
  </si>
  <si>
    <t>377-378</t>
  </si>
  <si>
    <t>Form of application for grant of Family Pension when a Government servant is unheard of for more than one year.</t>
  </si>
  <si>
    <t>16A</t>
  </si>
  <si>
    <t>Form of Affidavit in case of a missing Government servant.</t>
  </si>
  <si>
    <t>16B</t>
  </si>
  <si>
    <t>Form of Indemnity Bond in case of a missing Government servant.</t>
  </si>
  <si>
    <t>381-382</t>
  </si>
  <si>
    <t>Form of Application for ex-gratia grant under certain circumstances.</t>
  </si>
  <si>
    <t>383-384</t>
  </si>
  <si>
    <t>Form of letter to the Director, Pension Department, forwarding papers for the grant of family pension and death gratuity to the family of a Government servant who dies while in service.</t>
  </si>
  <si>
    <t>Form of letter sanctioning Family Pension to the child or children of a retired Government servant who dies after retirement but does not leave behind a widow/ widower.</t>
  </si>
  <si>
    <t>394-395</t>
  </si>
  <si>
    <t>Form of letter sanctioning Family Pension to the child or children on the death or re-marriage of a widow/ widower who was in receipt of family pension.</t>
  </si>
  <si>
    <t>396-397</t>
  </si>
  <si>
    <t>398-399</t>
  </si>
  <si>
    <t>Form of medical certificate.</t>
  </si>
  <si>
    <t>Form of certificate of verification of service for pension.</t>
  </si>
  <si>
    <t>Form of application for permission to State Service Officers to accept commercial employment within a period of two years after retirement.</t>
  </si>
  <si>
    <t>402-403</t>
  </si>
  <si>
    <t>Statements for Monitoring and Reporting System (No. 1 to 4).</t>
  </si>
  <si>
    <t>404-408</t>
  </si>
  <si>
    <t>27A</t>
  </si>
  <si>
    <t>Form of certificate where no Government accommodation has been occupied by the Government servant.</t>
  </si>
  <si>
    <t>Form of intimation regarding death of a pensioner where payment of family pension has been authorised to the widow/ widower.</t>
  </si>
  <si>
    <t>Form of application by a pensioner for endorsement of particulars of spouse post retrial marriage.</t>
  </si>
  <si>
    <t>415-416</t>
  </si>
  <si>
    <t>Form of certificate for counting officiating pay.</t>
  </si>
  <si>
    <t>Form for sanctioning provisional pension/F.P. and Retirement / Death Gratuity.</t>
  </si>
  <si>
    <t>420-423</t>
  </si>
  <si>
    <t>Form of application for Commutation of a fraction of Pension without medical examination.</t>
  </si>
  <si>
    <t>208-210</t>
  </si>
  <si>
    <t>¼vaxzsth ds cM+s v{kjksa esa Hkjk tkuk lqfuf'pr djkosa½</t>
  </si>
  <si>
    <t>Please fill all the fields in capital letters of English and enclose with the pesion case alongwith the latest photo copy of pay slip generated by Pay Manager</t>
  </si>
  <si>
    <t>Employee I.D.</t>
  </si>
  <si>
    <t>Employee's Name</t>
  </si>
  <si>
    <t>Post held</t>
  </si>
  <si>
    <t>Postal address of Pensioner after retirement alongwith Pin code</t>
  </si>
  <si>
    <t>Date of Birth (As per S.B.)</t>
  </si>
  <si>
    <t>Date of Joining in Service</t>
  </si>
  <si>
    <t>Bank Branch with address</t>
  </si>
  <si>
    <t>Bank Account No</t>
  </si>
  <si>
    <t>IFSC code (as mentioned in cheque book/Pass book)</t>
  </si>
  <si>
    <t>PAN No.</t>
  </si>
  <si>
    <t>PPO./FPP No (in case of revision)</t>
  </si>
  <si>
    <t>Family Details</t>
  </si>
  <si>
    <t>S.N.</t>
  </si>
  <si>
    <t>Name</t>
  </si>
  <si>
    <t>Relation</t>
  </si>
  <si>
    <t>Date of Birth</t>
  </si>
  <si>
    <t>Married/
Unmarried</t>
  </si>
  <si>
    <t>Employed/
Unemployed</t>
  </si>
  <si>
    <t>Encl. Photo copy of Pay Slip generated by Pay Manager.</t>
  </si>
  <si>
    <t>Signature of Applicant</t>
  </si>
  <si>
    <t>FORM 18</t>
  </si>
  <si>
    <t>[See Rules 96 (1), 98 (1),(3) and (5) and 100 (1) and (5)]</t>
  </si>
  <si>
    <t>(To be sent in duplicate if payment is desired in a different Circle of accounting unit)</t>
  </si>
  <si>
    <t>PART I</t>
  </si>
  <si>
    <t>Section I</t>
  </si>
  <si>
    <t>Name of the deceased Government servant</t>
  </si>
  <si>
    <t xml:space="preserve">Father’s name (and also husband’s name in the case of female Government servant) </t>
  </si>
  <si>
    <t xml:space="preserve">Date of Birth (by Christian era) </t>
  </si>
  <si>
    <t xml:space="preserve">Date of death (by Christian era) </t>
  </si>
  <si>
    <t>Religion</t>
  </si>
  <si>
    <t>Office/Department in which last employed</t>
  </si>
  <si>
    <t>Appointment held last</t>
  </si>
  <si>
    <t>(i)</t>
  </si>
  <si>
    <t xml:space="preserve">Substantive </t>
  </si>
  <si>
    <t>(ii)</t>
  </si>
  <si>
    <t xml:space="preserve">Officiating </t>
  </si>
  <si>
    <t>Date of beginning of service</t>
  </si>
  <si>
    <t>Date of ending of service</t>
  </si>
  <si>
    <t xml:space="preserve">Military Service </t>
  </si>
  <si>
    <t xml:space="preserve">A </t>
  </si>
  <si>
    <t>Period of service for which pension or gratuity was sanctioned</t>
  </si>
  <si>
    <t>Amount and nature of any pension/gratuity received for the same</t>
  </si>
  <si>
    <t>B.</t>
  </si>
  <si>
    <t>Period of service for which no pension has been earned but which counts as service under Rajasthan Government (Rule</t>
  </si>
  <si>
    <t>Years</t>
  </si>
  <si>
    <t>Months</t>
  </si>
  <si>
    <t>Days</t>
  </si>
  <si>
    <t>Civil Service</t>
  </si>
  <si>
    <t>A.</t>
  </si>
  <si>
    <t>Amount and nature of any pension/Gratuity received for previous Civil Service</t>
  </si>
  <si>
    <t>Period of previous Civil Service which counts as qualifying service under Rule</t>
  </si>
  <si>
    <t xml:space="preserve">Service under other Governments </t>
  </si>
  <si>
    <t xml:space="preserve">Service rendered under GOI/ others state Governments counting for pension:- </t>
  </si>
  <si>
    <t>Name of Government</t>
  </si>
  <si>
    <t xml:space="preserve">Service under Rajasthan Government </t>
  </si>
  <si>
    <t>Service Rendered under Rajasthan Government</t>
  </si>
  <si>
    <t>Government   under   which service has   been   rendered   in   order   of employment</t>
  </si>
  <si>
    <t>RAJASTHAN</t>
  </si>
  <si>
    <t xml:space="preserve">The date on which intimation regarding the death of Government servant was received by the head of office </t>
  </si>
  <si>
    <t xml:space="preserve">The date on which action initiated to - </t>
  </si>
  <si>
    <t xml:space="preserve">obtain the ‘No demand certificate’ from the Directorate of Estates as provided in Rule 101 (1); </t>
  </si>
  <si>
    <t xml:space="preserve">assess the Government dues other than the dues pertaining to occupation of Government accommodation as provided in Rule 101 (2), and </t>
  </si>
  <si>
    <t>(iii)</t>
  </si>
  <si>
    <t xml:space="preserve">assess the service and emoluments qualifying for death gratuity and family pension as provided in Rules (96) and (97). </t>
  </si>
  <si>
    <t xml:space="preserve">Whether nomination made for death gratuity, if so, attach a copy </t>
  </si>
  <si>
    <t xml:space="preserve">Length of service qualifying for death gratuity/pension (Service card issued by A.G. Rajasthan) </t>
  </si>
  <si>
    <t>NIL</t>
  </si>
  <si>
    <t xml:space="preserve">Periods of non-qualifying service- </t>
  </si>
  <si>
    <t>From</t>
  </si>
  <si>
    <t>To</t>
  </si>
  <si>
    <t xml:space="preserve">Interruption in service condoned under Rule (27) </t>
  </si>
  <si>
    <t>Extraordinary leave not qualifying for grauity</t>
  </si>
  <si>
    <t>*(See attached annexure, if period is more than one)</t>
  </si>
  <si>
    <t xml:space="preserve">Period of suspension treated as non qualifying </t>
  </si>
  <si>
    <t>(iv)</t>
  </si>
  <si>
    <t xml:space="preserve">Any other service not treated as qualifying service </t>
  </si>
  <si>
    <t>Total period of non qualifying service</t>
  </si>
  <si>
    <t xml:space="preserve">(i)  </t>
  </si>
  <si>
    <t xml:space="preserve">Period of foreign service where pension contribution is to be paid by the Government servant [GRD below Rule 88 and 81 (1)(b) (vii)] </t>
  </si>
  <si>
    <t>Name of Organisation</t>
  </si>
  <si>
    <t>Pay scale of the Govt. servant</t>
  </si>
  <si>
    <t>(a)</t>
  </si>
  <si>
    <t>(b)</t>
  </si>
  <si>
    <t>(c)</t>
  </si>
  <si>
    <t xml:space="preserve">Details of Pension Contribution realised. </t>
  </si>
  <si>
    <t xml:space="preserve">Details of deposit of employer’s share with interest of C.P.F. incase work charged service has been counted for pension (GRD I below rule 14) </t>
  </si>
  <si>
    <t xml:space="preserve">Emoluments reckoning for death gratuity (see rule 45) </t>
  </si>
  <si>
    <t xml:space="preserve">Substantive pay (officiating pay also to be reckoned other than appointment in leave Vacancy or additional charge) </t>
  </si>
  <si>
    <t xml:space="preserve">Personal pay </t>
  </si>
  <si>
    <t xml:space="preserve">*S.P./PAY/N.P.A/N.C.A./R.A. (average of last 10 months as calculated below) </t>
  </si>
  <si>
    <t>*S.P./N.P.A./N.C.A./R.A.-drawn during the last ten months of service</t>
  </si>
  <si>
    <t>Pay</t>
  </si>
  <si>
    <t>NPA/NCA pay or + Special pay / RA</t>
  </si>
  <si>
    <t>Average Emoluments (10 months)</t>
  </si>
  <si>
    <t xml:space="preserve">* Special pay other than for additional charge. </t>
  </si>
  <si>
    <t xml:space="preserve">Amount of death gratuity (Calculation sheet) </t>
  </si>
  <si>
    <t xml:space="preserve"> Proposed Family Pension at Annexure II </t>
  </si>
  <si>
    <t xml:space="preserve">enhanced rate [if service rendered at the time of death is more than seven years as in Rule 62 (ii) (iii)] </t>
  </si>
  <si>
    <t xml:space="preserve">ordinary rates-[as in Rule 62(i)] </t>
  </si>
  <si>
    <t>Period  of tenability of Family Pension</t>
  </si>
  <si>
    <t xml:space="preserve">(a) </t>
  </si>
  <si>
    <t>enhanced rates</t>
  </si>
  <si>
    <t xml:space="preserve">ordinary rates </t>
  </si>
  <si>
    <t>Persons to whom family pension is payable</t>
  </si>
  <si>
    <t>Relationship with the deceased Government servant</t>
  </si>
  <si>
    <t xml:space="preserve">Full postal address </t>
  </si>
  <si>
    <t xml:space="preserve">Amount of Government dues recoverable out of gratuity </t>
  </si>
  <si>
    <t xml:space="preserve">Rent for occupation of Government accommodation [See Rule 101] </t>
  </si>
  <si>
    <t>Amount of death Gratuity to be held over pending receipt of information from the Directorate of Estates                                  [See Rule 101 (i) (v) ]</t>
  </si>
  <si>
    <t xml:space="preserve">Dues referred to in Rule 101 (2)                                                (Attach details in Annexure I) </t>
  </si>
  <si>
    <t xml:space="preserve">Date on which claims received from the claimants </t>
  </si>
  <si>
    <t>Name of guardian who will receive payment of death gratuity and family pension in the case of minors.</t>
  </si>
  <si>
    <t>Place of payment (Treasury , Sub Treasury or Branch of Public Sector Bank)</t>
  </si>
  <si>
    <t>Place</t>
  </si>
  <si>
    <t>Dated the</t>
  </si>
  <si>
    <t>Signature of Head of Office</t>
  </si>
  <si>
    <t>Section II</t>
  </si>
  <si>
    <t>Details of provisional family pension and gratuity to be drawn and disbursed by the</t>
  </si>
  <si>
    <t>Head of Office in accordance with Rule 99 provisional family pension  (Rs. P.m.)</t>
  </si>
  <si>
    <t xml:space="preserve">Gratuity [75% of the amount mentioned in item 22 of part I] </t>
  </si>
  <si>
    <t>Less</t>
  </si>
  <si>
    <t xml:space="preserve">rent recoverable from gratuity for occupation of Government accommodation [As in item 25 (i) of Part I] </t>
  </si>
  <si>
    <t xml:space="preserve">Amount of gratuity to be held over pending receipt of information from the Directorate of Estates [as in item 25 (ii) of part I] </t>
  </si>
  <si>
    <t>(c  )</t>
  </si>
  <si>
    <t>Other Government dues as mentioned in item 25 (iii) of Part I</t>
  </si>
  <si>
    <t>(d)</t>
  </si>
  <si>
    <t xml:space="preserve">total of (a),(b) and (c) </t>
  </si>
  <si>
    <t>Enclosures to Form 18</t>
  </si>
  <si>
    <t xml:space="preserve">Details of Amount of Government dues recoverable from Gratuity (Annexure I S.No.25) </t>
  </si>
  <si>
    <t xml:space="preserve">Calculation Sheet. (Annexure II-S Nos.22 &amp; 23) </t>
  </si>
  <si>
    <t xml:space="preserve">Application for grant of family pension (Form 14) alongwith its enclosures. </t>
  </si>
  <si>
    <t xml:space="preserve">Details of particulars for Family Pension (Form 14 A) may be attached in triplicate. </t>
  </si>
  <si>
    <t xml:space="preserve">Last Pay Certificate (Form 31). </t>
  </si>
  <si>
    <t xml:space="preserve">Certificate for counting officiating pay (Form 32) </t>
  </si>
  <si>
    <t xml:space="preserve">Nomination for Death Gratuity (Form 1 or 2) </t>
  </si>
  <si>
    <t xml:space="preserve">Form of option to work charged employees governed by CPF Rules. (Form 4). </t>
  </si>
  <si>
    <t>PART II</t>
  </si>
  <si>
    <t>Account Enfacement</t>
  </si>
  <si>
    <t xml:space="preserve">Total period of qualifying service which has been accepted for :- </t>
  </si>
  <si>
    <t>Death gratuity</t>
  </si>
  <si>
    <t>Family Pension</t>
  </si>
  <si>
    <t>Amount of Gratuity</t>
  </si>
  <si>
    <t xml:space="preserve">Net amount of gratuity after adjusting Government dues </t>
  </si>
  <si>
    <t xml:space="preserve">Amount and the period of tenability of family Pension, if death took place — </t>
  </si>
  <si>
    <t>Amount</t>
  </si>
  <si>
    <t>Period of tenability</t>
  </si>
  <si>
    <t>Before seven years service  .</t>
  </si>
  <si>
    <t>after seven years service</t>
  </si>
  <si>
    <t xml:space="preserve">Death from which Family Pension is admissible </t>
  </si>
  <si>
    <t>Head of Account to which death gratuity and family pension are chargeable</t>
  </si>
  <si>
    <t>As per rule</t>
  </si>
  <si>
    <t>Date of death of the Government servant</t>
  </si>
  <si>
    <t xml:space="preserve">Date on which pension papers received by the Director, Pension  </t>
  </si>
  <si>
    <t>Amount of family pension authorised</t>
  </si>
  <si>
    <t xml:space="preserve">Amount of gratuity authorised </t>
  </si>
  <si>
    <t xml:space="preserve">Date of commencement of family pension </t>
  </si>
  <si>
    <t xml:space="preserve">Date on which payment of family pension and gratuity authorised </t>
  </si>
  <si>
    <t>Amount recoverable from gratuity</t>
  </si>
  <si>
    <t>Amount of gratuity held over pending receipt of “No demand certificate”</t>
  </si>
  <si>
    <t>Director, Pension</t>
  </si>
  <si>
    <t>ANNEXURE I</t>
  </si>
  <si>
    <t>(to S.No.25 of Form 18)</t>
  </si>
  <si>
    <t>Details of amount of Government dues recoverable.</t>
  </si>
  <si>
    <t>Name of the Government servant :</t>
  </si>
  <si>
    <t>:</t>
  </si>
  <si>
    <t>Kind of Advance</t>
  </si>
  <si>
    <t>Amount Outst-anding</t>
  </si>
  <si>
    <t>Amount reco-vered</t>
  </si>
  <si>
    <t>Balance</t>
  </si>
  <si>
    <t>Basis i.e.   PWD/ T.O./LPC etc. (No.&amp; Date)</t>
  </si>
  <si>
    <t>Head of credit</t>
  </si>
  <si>
    <t>Principal</t>
  </si>
  <si>
    <t>Interest</t>
  </si>
  <si>
    <t>I</t>
  </si>
  <si>
    <t xml:space="preserve">Dues of Govt. 
accommodation </t>
  </si>
  <si>
    <t xml:space="preserve">II  </t>
  </si>
  <si>
    <t>Long term advance</t>
  </si>
  <si>
    <t>House Building Advance</t>
  </si>
  <si>
    <t xml:space="preserve">H.B.A. First </t>
  </si>
  <si>
    <t xml:space="preserve">H.B.A.  Second </t>
  </si>
  <si>
    <t xml:space="preserve">Repairs Adv.  </t>
  </si>
  <si>
    <t>First</t>
  </si>
  <si>
    <t xml:space="preserve">Second </t>
  </si>
  <si>
    <t xml:space="preserve">Third </t>
  </si>
  <si>
    <t>Conveyance Advance</t>
  </si>
  <si>
    <t>III</t>
  </si>
  <si>
    <t>Other Advance</t>
  </si>
  <si>
    <t>IV.</t>
  </si>
  <si>
    <t>Other recoveries</t>
  </si>
  <si>
    <t>Copies of certificate of PWD/Treasury/LPC etc. are attached.</t>
  </si>
  <si>
    <t>“Certified that no dues are outstanding against the above named Government servant/pensioner.”</t>
  </si>
  <si>
    <t>Signature</t>
  </si>
  <si>
    <t>Seal</t>
  </si>
  <si>
    <t>(HEAD OF OFFICE)</t>
  </si>
  <si>
    <t>In case no amount of Government dues is recoverable, nil may be shown in the above columns No.4 and 5, and following certificate recorded.</t>
  </si>
  <si>
    <t>ANNEXURE II</t>
  </si>
  <si>
    <t>(to S.No. 22 &amp; 23 of Form 18)</t>
  </si>
  <si>
    <t>Calculation Sheet.</t>
  </si>
  <si>
    <t>I.</t>
  </si>
  <si>
    <t xml:space="preserve">AMOUNT OF DEATH GRATUITY. </t>
  </si>
  <si>
    <t xml:space="preserve"> Length of qualifying service: </t>
  </si>
  <si>
    <t>=</t>
  </si>
  <si>
    <t>x</t>
  </si>
  <si>
    <t>Subject to maximum limit</t>
  </si>
  <si>
    <t>Amount of Death Gratuity</t>
  </si>
  <si>
    <t>Note:</t>
  </si>
  <si>
    <t>This amount should not exceeding 33 times of emoluments and Rs.2.50 lacs.</t>
  </si>
  <si>
    <t>II.</t>
  </si>
  <si>
    <t xml:space="preserve">AMOUNT OF FAMILY PENSION </t>
  </si>
  <si>
    <t>Emoluments at the  @ percent</t>
  </si>
  <si>
    <t>time of death x as per slab</t>
  </si>
  <si>
    <t xml:space="preserve">Minimum Family pension in the slab </t>
  </si>
  <si>
    <t xml:space="preserve">Maximum Family pension in the slab </t>
  </si>
  <si>
    <t>Amount of Family pension determined based on (i), (ii), &amp; (iii) per mensem</t>
  </si>
  <si>
    <t xml:space="preserve">AMOUNT OF FAMILY PENSION AT ENHANCED RATES (if service rendered is 7 years or more). </t>
  </si>
  <si>
    <t>Fifty percent of Emoluments i.e.</t>
  </si>
  <si>
    <t>Emoluments</t>
  </si>
  <si>
    <t>Double the amount of pension determined in S.No. II Above</t>
  </si>
  <si>
    <t>Amt of pension x 2</t>
  </si>
  <si>
    <t>whichever is less per mensem i.e.</t>
  </si>
  <si>
    <t xml:space="preserve">Where Workmen’s Compensation Act is applicable: </t>
  </si>
  <si>
    <t>One and half times the amount of pension determined in S.No. II Above</t>
  </si>
  <si>
    <t>Amt of pension x1.5</t>
  </si>
  <si>
    <t>The amount under (a) or (b) shall not exceed Rs. 2,500   p.m.</t>
  </si>
  <si>
    <t>FORM 14</t>
  </si>
  <si>
    <t>[See Rules 95 (3) and 107 (2)]</t>
  </si>
  <si>
    <t>Form of application for the grant of Family Pension on the death of a Government servant/pensioner</t>
  </si>
  <si>
    <t>Print out in</t>
  </si>
  <si>
    <t>Single copy</t>
  </si>
  <si>
    <t xml:space="preserve">Name of the applicant </t>
  </si>
  <si>
    <t>Guardian if the deceased person is survived by child or children</t>
  </si>
  <si>
    <t xml:space="preserve">Name and age of surviving Widow/Widower and children of the deceased </t>
  </si>
  <si>
    <t xml:space="preserve">Government servant/pensioner </t>
  </si>
  <si>
    <t>Serial No.</t>
  </si>
  <si>
    <t>Relationship with the deceased person</t>
  </si>
  <si>
    <t>Date of Birth by Christian era</t>
  </si>
  <si>
    <t>Name and No. of the P.P.O. of the deceased pensioner</t>
  </si>
  <si>
    <t>Date of death of the Government servant/pensioner</t>
  </si>
  <si>
    <t xml:space="preserve">Office/Department in which the deceased Government servant/pensioner served last </t>
  </si>
  <si>
    <t>If the applicant is guardian, his date of birth and relationship with the deceased Government servant/pensioner</t>
  </si>
  <si>
    <t>6.A</t>
  </si>
  <si>
    <t xml:space="preserve">If the applicant is a widow/widower the amount of service pension which she/he may be in receipt on the date of death of the husband/wife </t>
  </si>
  <si>
    <t xml:space="preserve">Full address of the applicant </t>
  </si>
  <si>
    <t>Place of payment of pension and gratuity (Treasury, sub-treasury of Public Sector Bank Branch.)</t>
  </si>
  <si>
    <t xml:space="preserve">Enclosures : </t>
  </si>
  <si>
    <t xml:space="preserve">Details of Particulars Form 14A in triplicate </t>
  </si>
  <si>
    <t xml:space="preserve">Certificate(s) of age (in original with two attested copies) showing the dates of birth of the children. The certificate should be from the Municipal Authorities or from the local panchayat or from the head of a recognised school if the child is studying </t>
  </si>
  <si>
    <t xml:space="preserve">Death certificate </t>
  </si>
  <si>
    <t xml:space="preserve">Guardianship certificate in case of minor. </t>
  </si>
  <si>
    <t>Indicate whether family pension is admissible from any other source Military or Central or any other State Government and/or a public sector undertaking/ autonomous body/local fund under the Central or a State Government</t>
  </si>
  <si>
    <t>NO</t>
  </si>
  <si>
    <t xml:space="preserve">Signature of left hand thumb-impression* of the applicant </t>
  </si>
  <si>
    <t>Attested by :</t>
  </si>
  <si>
    <t>Witnesses :</t>
  </si>
  <si>
    <t xml:space="preserve">Note:- </t>
  </si>
  <si>
    <t>Attestation should be done by two Gazetted Government servants or two or more persons of respectability in the town, village or Pargana in which the applicant resides.</t>
  </si>
  <si>
    <t>*</t>
  </si>
  <si>
    <t>To be furnished in case the applicant is not literate enough to sign his name. In the case of re-marriage of the widow while applying for family pension on behalf of the minor child, the widow should furnish(i) the date of her re-marriage (ii) name of the</t>
  </si>
  <si>
    <t>FORM 14 A</t>
  </si>
  <si>
    <t>(Annexure to Form 14 in triplicate)</t>
  </si>
  <si>
    <t>FORM OF DETAILS OF PARTICULARS FOR FAMILY PENSION</t>
  </si>
  <si>
    <t>Triple copy</t>
  </si>
  <si>
    <t xml:space="preserve">Name of the applicant : </t>
  </si>
  <si>
    <t xml:space="preserve">Name of the deceased Government servant/Pensioner : </t>
  </si>
  <si>
    <t xml:space="preserve">Relationship : widow/widower/ son/daughter/ guardian of minor : </t>
  </si>
  <si>
    <t xml:space="preserve">Date of birth : </t>
  </si>
  <si>
    <t xml:space="preserve">Height : </t>
  </si>
  <si>
    <t xml:space="preserve">Signatures : </t>
  </si>
  <si>
    <t>Left hand thumb and finger impressions in case not literate to sign :</t>
  </si>
  <si>
    <t>Thumb Index Middle Ring Little</t>
  </si>
  <si>
    <t xml:space="preserve">Personal identification mark : </t>
  </si>
  <si>
    <t xml:space="preserve">Present Address :    </t>
  </si>
  <si>
    <t>Name of the Treasury/Branch of Public Sector Bank through which the pension is to be drawn</t>
  </si>
  <si>
    <t>Attested photograph :</t>
  </si>
  <si>
    <t>Attested photograph</t>
  </si>
  <si>
    <t>Signature of the applicant.</t>
  </si>
  <si>
    <t>Signature, Name and designation with seal of the attesting officer.</t>
  </si>
  <si>
    <t xml:space="preserve">Dated : </t>
  </si>
  <si>
    <t>List of enclosures:-</t>
  </si>
  <si>
    <t xml:space="preserve">Three specimen signatures or left hand thumb and finger impressions of the claimant or guardian duly attested. </t>
  </si>
  <si>
    <t xml:space="preserve">Three copies of passport size photographs of the claimant or guardian duly attested. </t>
  </si>
  <si>
    <t xml:space="preserve">Three copies of descriptive roll of the claimant or guardian duly attested indicating height and personal marks. </t>
  </si>
  <si>
    <t>Form 31</t>
  </si>
  <si>
    <t>[See rule 8 and 96 (4)]</t>
  </si>
  <si>
    <t>Form of Tentative Last Pay Certificate</t>
  </si>
  <si>
    <t>(To be attached with form 7 or 18)</t>
  </si>
  <si>
    <t>Department</t>
  </si>
  <si>
    <t>Office</t>
  </si>
  <si>
    <t>Tentative/Final Last Pay Certificate of</t>
  </si>
  <si>
    <t>who has been</t>
  </si>
  <si>
    <t>on</t>
  </si>
  <si>
    <t>He has been be paid up to</t>
  </si>
  <si>
    <t>at the following rates :—</t>
  </si>
  <si>
    <t>Substantive pay</t>
  </si>
  <si>
    <t>P.M.</t>
  </si>
  <si>
    <t>Officiating pay</t>
  </si>
  <si>
    <t>Special pay</t>
  </si>
  <si>
    <t>Allowances:</t>
  </si>
  <si>
    <t>City Compensatory Allowance</t>
  </si>
  <si>
    <t>Any other Allowance</t>
  </si>
  <si>
    <t>Total:</t>
  </si>
  <si>
    <t>He has handed over/will hand over the charge of.</t>
  </si>
  <si>
    <t xml:space="preserve">Office in the </t>
  </si>
  <si>
    <t>The following amount is to be recovered from the Pension/DCRG:-</t>
  </si>
  <si>
    <t>Details of Recovery</t>
  </si>
  <si>
    <t>Amount outstanding</t>
  </si>
  <si>
    <t>Amount Recovered</t>
  </si>
  <si>
    <t>Balance Principal/Interest</t>
  </si>
  <si>
    <t>Authority (basis) of Recovery</t>
  </si>
  <si>
    <t xml:space="preserve">Dues of Government accommodation </t>
  </si>
  <si>
    <t>II</t>
  </si>
  <si>
    <t xml:space="preserve">Long Term Advances </t>
  </si>
  <si>
    <t>House Repairs Advance</t>
  </si>
  <si>
    <t xml:space="preserve">Any Other Advance (give details) </t>
  </si>
  <si>
    <t>IV</t>
  </si>
  <si>
    <t>Signature of D.D.O.</t>
  </si>
  <si>
    <t>Office/Department</t>
  </si>
  <si>
    <t>FORM 1</t>
  </si>
  <si>
    <t>[See Rule 59 (1)]</t>
  </si>
  <si>
    <t>Nomination for Retirement Gratuity/Death Gratuity</t>
  </si>
  <si>
    <t>When the Government servant has a family and wishes to nominate one member, or more than one member,thereof.</t>
  </si>
  <si>
    <t>hereby nominate the</t>
  </si>
  <si>
    <t>person/persons mentioned below who is/are member (s) of my family, and confer on him/them the right to receive, to the extent specified below, any gratuity the payment of which may be authorised by the Government in the event of my death while in service</t>
  </si>
  <si>
    <t>Original nominee (s)</t>
  </si>
  <si>
    <t>Relationship with the Government servant</t>
  </si>
  <si>
    <t>Age</t>
  </si>
  <si>
    <t>Amount of share of gratuity payable to each*</t>
  </si>
  <si>
    <t>Names and addresses of nominee/nominees</t>
  </si>
  <si>
    <t>Alternate nominee (s)</t>
  </si>
  <si>
    <t xml:space="preserve">Name, address, relationship and age ofthe person or persons, if any, to whom the right conferred on the nominee shall pass in the event of the nominee pre-deceasing the Government servant or the nominee dying after the death of the Government servant but </t>
  </si>
  <si>
    <t>This nomination supersedes the nomination made by me earlier on which stands cancelled.</t>
  </si>
  <si>
    <t xml:space="preserve">NOTE- </t>
  </si>
  <si>
    <t>(i) The Government servant shall draw lines across the blank space below the last entry to prevent the insertion of any name after he has signed.</t>
  </si>
  <si>
    <t>(ii) Strike out which is not applicable.</t>
  </si>
  <si>
    <t xml:space="preserve">Dated this  </t>
  </si>
  <si>
    <t>day of</t>
  </si>
  <si>
    <t>year</t>
  </si>
  <si>
    <t>at</t>
  </si>
  <si>
    <t>Witnesses to signature:</t>
  </si>
  <si>
    <t>Signature of Government servant</t>
  </si>
  <si>
    <t>(To be filled by the Head of Office)</t>
  </si>
  <si>
    <t xml:space="preserve">Nomination by </t>
  </si>
  <si>
    <t xml:space="preserve">Designation </t>
  </si>
  <si>
    <t>Date</t>
  </si>
  <si>
    <t>Form for acknowledging the receipt of the nomination form by the Head of Office</t>
  </si>
  <si>
    <t>Sir,</t>
  </si>
  <si>
    <t>In acknowledging the receipt of your nomination, dated the...................../cancellation,</t>
  </si>
  <si>
    <t>dated the</t>
  </si>
  <si>
    <t xml:space="preserve">of the nomination made earlier in respect of gratuity </t>
  </si>
  <si>
    <t>in Form</t>
  </si>
  <si>
    <t>Form No I</t>
  </si>
  <si>
    <t>I am to state that it has been duly placed on record.</t>
  </si>
  <si>
    <t xml:space="preserve">Dated the </t>
  </si>
  <si>
    <t>Designation..............</t>
  </si>
  <si>
    <t>NOTE -</t>
  </si>
  <si>
    <t>The Government servant is advised that it would be in the interest of his nominees  if  copies  of  the  nominations  and  the  related  notices  and acknowledgments are kept in safe custody so that they may come into the possession of the beneficiaries i</t>
  </si>
  <si>
    <t xml:space="preserve">*  This column should be filled in so as to cover the whole amount of the gratuity. </t>
  </si>
  <si>
    <t xml:space="preserve">**  The amount/share of the gratuity shown in this column should cover the whole       amount/ share payable to the original nominee(s). </t>
  </si>
  <si>
    <t>FORM 2</t>
  </si>
  <si>
    <t>When the Government servant has no family and wishes to nominate one person or more than one person.</t>
  </si>
  <si>
    <t xml:space="preserve"> having no family, hereby </t>
  </si>
  <si>
    <t>nominate the person/persons mentioned below and confer on him/them the right to receive, to the extent specified below, any gratuity the payment of which may be authorised by the Government in the event of my death while in service and the right to receiv</t>
  </si>
  <si>
    <t xml:space="preserve">Name, address, relationship and age of the person or persons, if any, to whom the right conferred on the nominee shall pass in the event of the nominee pre-deceasing the Government servant or the nominee dying after the death of the Government servant but </t>
  </si>
  <si>
    <t xml:space="preserve">Dated  </t>
  </si>
  <si>
    <t>FORM 9</t>
  </si>
  <si>
    <t>(See rule 81 (1) (a) (vi) )</t>
  </si>
  <si>
    <t>Form of Declaration by the Government servant for counting specified period of service.</t>
  </si>
  <si>
    <t>(on plain paper)</t>
  </si>
  <si>
    <t>who son of</t>
  </si>
  <si>
    <t>Aged</t>
  </si>
  <si>
    <t xml:space="preserve">working as </t>
  </si>
  <si>
    <t xml:space="preserve">declare that he have served the State </t>
  </si>
  <si>
    <t xml:space="preserve">Government from   </t>
  </si>
  <si>
    <t>to</t>
  </si>
  <si>
    <t xml:space="preserve">and during this period have worked on the </t>
  </si>
  <si>
    <t xml:space="preserve">(post) in </t>
  </si>
  <si>
    <t xml:space="preserve">The above period was qualifying </t>
  </si>
  <si>
    <t>for pension under the rules and there was no break/interruption of any kind during that period.</t>
  </si>
  <si>
    <t>The documentary evidence and all other information which is in my power to produce or furnish is enclosed, as listed below :</t>
  </si>
  <si>
    <t xml:space="preserve">solemnly affirm and declare </t>
  </si>
  <si>
    <t>that to the best of my knowledge and belief, the facts stated above are true and correct.</t>
  </si>
  <si>
    <t>DEPONENT</t>
  </si>
  <si>
    <t>(Signature of the Government servant)</t>
  </si>
  <si>
    <t>FORM 9 A</t>
  </si>
  <si>
    <t>(See rule 81(1)(a)(vii) )</t>
  </si>
  <si>
    <t>Form of order for admitting service for pension on the basis of declaration etc. of the Government servant.</t>
  </si>
  <si>
    <t xml:space="preserve">Certified that the service rendered by </t>
  </si>
  <si>
    <t>at present working as</t>
  </si>
  <si>
    <t>from</t>
  </si>
  <si>
    <t xml:space="preserve">to </t>
  </si>
  <si>
    <t>on the post of .</t>
  </si>
  <si>
    <t>has been admitted to be continuous and qualifying for the purpose of calculating the pension of the Government Servant. I am satisfied that there has been no interruption in the above period of service except the following;</t>
  </si>
  <si>
    <t>Dated the :</t>
  </si>
  <si>
    <t>Signature:</t>
  </si>
  <si>
    <t>Head of Office</t>
  </si>
  <si>
    <t>FORM 28</t>
  </si>
  <si>
    <t>(See Rule 94 - Procedure)</t>
  </si>
  <si>
    <t>Form of Application to Treasury Officer for issue of No Dues Certificate in respect of Long Term Advances.</t>
  </si>
  <si>
    <t>The Treasury Officer,</t>
  </si>
  <si>
    <t>(Through : head of office)</t>
  </si>
  <si>
    <t>Subject : Issue of No Dues Certificate on L.T.A.</t>
  </si>
  <si>
    <t>in the office of the</t>
  </si>
  <si>
    <t xml:space="preserve"> was granted following Long Term Advances, namely House Building Advance, House Repairs</t>
  </si>
  <si>
    <t xml:space="preserve"> Advance and Conveyance Advance, in the entire service period, according to details given against each :-</t>
  </si>
  <si>
    <t>Kinds of Advance</t>
  </si>
  <si>
    <t>Name of 
Treasury</t>
  </si>
  <si>
    <t>Bill No &amp; date</t>
  </si>
  <si>
    <t>Date of encashment</t>
  </si>
  <si>
    <t>Amount sanctioned</t>
  </si>
  <si>
    <t>L.T.A. A/c No.</t>
  </si>
  <si>
    <t>Amount paid so far</t>
  </si>
  <si>
    <t>Outstanding amount, if any</t>
  </si>
  <si>
    <t>Amount set apart for recovery from gratuity</t>
  </si>
  <si>
    <t>Prin.</t>
  </si>
  <si>
    <t>Total</t>
  </si>
  <si>
    <t xml:space="preserve">HOUSE BUILDING ADVANCE </t>
  </si>
  <si>
    <t xml:space="preserve">First Advance </t>
  </si>
  <si>
    <t xml:space="preserve">Second Advance </t>
  </si>
  <si>
    <t xml:space="preserve">HOUSE REPAIRS ADVANCE </t>
  </si>
  <si>
    <t xml:space="preserve">Third Advance </t>
  </si>
  <si>
    <t xml:space="preserve">CONVEYANCE ADVANCE </t>
  </si>
  <si>
    <t xml:space="preserve">I certify that I have not been granted any other Long Term advance during my entire service period. Please issue no dues certificate/outstanding </t>
  </si>
  <si>
    <t>amount in respect of the above advances.</t>
  </si>
  <si>
    <t>Yours faithfully,</t>
  </si>
  <si>
    <t xml:space="preserve">Dated </t>
  </si>
  <si>
    <t>No</t>
  </si>
  <si>
    <t xml:space="preserve">Forwarded to the Treasury Officer, </t>
  </si>
  <si>
    <t xml:space="preserve">for issue of a ‘no dues  certificate’  in respect of the above advances. Based on the Service  </t>
  </si>
  <si>
    <t xml:space="preserve">Book,Office copies of Pay Bills, Last Pay Certificate if any issued by the office from where the applicant had come on transfer to this office, and other available records </t>
  </si>
  <si>
    <t>in the office, he has not taken any other Long Term Advance</t>
  </si>
  <si>
    <t>Signature :</t>
  </si>
  <si>
    <t>FORM 28 A</t>
  </si>
  <si>
    <t>(See Rule 94 - PROCEDURE)</t>
  </si>
  <si>
    <t>Form of certificate by the Government servant where no Long Term Advance has been taken by him.</t>
  </si>
  <si>
    <t>(in duplicate)</t>
  </si>
  <si>
    <t xml:space="preserve">The </t>
  </si>
  <si>
    <t>Subject:- Certificate of not taking any Long Term Advance</t>
  </si>
  <si>
    <t>in your office</t>
  </si>
  <si>
    <t xml:space="preserve"> hereby certify that </t>
  </si>
  <si>
    <t>have not taken any kind of Long Terms</t>
  </si>
  <si>
    <t xml:space="preserve"> Advance from the Government, namely, House Building Advance, House Repairs Advance, </t>
  </si>
  <si>
    <t>Conveyance Advance etc. during</t>
  </si>
  <si>
    <t>entire service period.</t>
  </si>
  <si>
    <t>Yours faithfully</t>
  </si>
  <si>
    <t>It is certified that the above declaration has been checked and found correct on the basis of Service Book office copies of pay bills of this office, last pay certificate, if any, issued by the office from where he has come on transfer to this office, and other available records in this office.</t>
  </si>
  <si>
    <t xml:space="preserve">Signature : </t>
  </si>
  <si>
    <t>Head of Office Designation : Seal</t>
  </si>
  <si>
    <t>FORM 27</t>
  </si>
  <si>
    <t>(See Rule 79)</t>
  </si>
  <si>
    <t>Form of Application to Directorate of Estates/P.W.D. for issue of No Demand Certificate in respect of Government accommodation.</t>
  </si>
  <si>
    <t>The Director of Estates,</t>
  </si>
  <si>
    <t>Rajasthan, Jaipur/</t>
  </si>
  <si>
    <t>Executive Engineer,</t>
  </si>
  <si>
    <t>Public Works Department,</t>
  </si>
  <si>
    <t>(Through Head of Office)</t>
  </si>
  <si>
    <t xml:space="preserve"> have been in occupation of Government accommodation and have also taken furniture from P.W.D. stores on rent as under:</t>
  </si>
  <si>
    <t>House No. :</t>
  </si>
  <si>
    <t>Location :</t>
  </si>
  <si>
    <t>Place   :</t>
  </si>
  <si>
    <t xml:space="preserve">Since when occupied : </t>
  </si>
  <si>
    <t xml:space="preserve">Details of furniture taken on rent </t>
  </si>
  <si>
    <t>Please issue a no demand certificate in respect of the period preceding eight months</t>
  </si>
  <si>
    <t>of my retirement i.e</t>
  </si>
  <si>
    <t>FORM 27 A</t>
  </si>
  <si>
    <t>(See Rule 79 (3))</t>
  </si>
  <si>
    <t>in duplicate</t>
  </si>
  <si>
    <t>Form of Certificate where no Government accommodation has been occupied by the Government servant.</t>
  </si>
  <si>
    <t>The</t>
  </si>
  <si>
    <t>(Head of Office)</t>
  </si>
  <si>
    <t>Subject :- Certificate of non occupation of Government accommodation.</t>
  </si>
  <si>
    <t xml:space="preserve">who working as </t>
  </si>
  <si>
    <t xml:space="preserve">in your office, hereby certify that I am not in </t>
  </si>
  <si>
    <t>occupation of any Government accommodation and/or have not taken any articles like furniture etc. from P.W.D. Stores on rent.</t>
  </si>
  <si>
    <t xml:space="preserve">            I further declare and undertake to inform you for recovery of rent in case any Government accommodation is occupied by me after this date.</t>
  </si>
  <si>
    <t>FORM 6</t>
  </si>
  <si>
    <t>(See GRD below Rule 78)</t>
  </si>
  <si>
    <t>Form of order of Retirement</t>
  </si>
  <si>
    <t>Government of Rajasthan</t>
  </si>
  <si>
    <t>No.</t>
  </si>
  <si>
    <t>ORDER</t>
  </si>
  <si>
    <t>working as</t>
  </si>
  <si>
    <t xml:space="preserve">belonging to </t>
  </si>
  <si>
    <t xml:space="preserve"> is hereby retired from Government service on attaining the age of  </t>
  </si>
  <si>
    <t>with effect from</t>
  </si>
  <si>
    <t>(</t>
  </si>
  <si>
    <t>It is certified that against the above named</t>
  </si>
  <si>
    <t>,as on today-:</t>
  </si>
  <si>
    <t>(1)</t>
  </si>
  <si>
    <t>No Departmental Enquiry under rule 16 of the Rajasthan Civil Services (Classification, Control and Appeal) Rules 1958,  is pending/under consideration.</t>
  </si>
  <si>
    <t>(2)</t>
  </si>
  <si>
    <t>No special process under rule 19 of the Rajasthan Civil Services (Classification, Control and Appeal) Rules is pending/under consideration.</t>
  </si>
  <si>
    <t>(3)</t>
  </si>
  <si>
    <t>No judicial proceedings are  pending/under consideration.</t>
  </si>
  <si>
    <t>&gt;&gt; The separate order copy is attached&lt;&lt;</t>
  </si>
  <si>
    <t>Designation of the Appointing Authority.</t>
  </si>
  <si>
    <t>Copies forwarded to the following for information and necessary action :-</t>
  </si>
  <si>
    <t xml:space="preserve">1.             Director, Pension Department, Rajasthan, Jaipur. </t>
  </si>
  <si>
    <t>2.                 </t>
  </si>
  <si>
    <t xml:space="preserve">Concerned Officer/Official. </t>
  </si>
  <si>
    <t>3.             Personal file of concerned employee--</t>
  </si>
  <si>
    <t>A</t>
  </si>
  <si>
    <t>superannuation</t>
  </si>
  <si>
    <t>B</t>
  </si>
  <si>
    <t>death</t>
  </si>
  <si>
    <t>C</t>
  </si>
  <si>
    <t>voluntary</t>
  </si>
  <si>
    <t>FORM 3</t>
  </si>
  <si>
    <t>[See Rule 74]</t>
  </si>
  <si>
    <t>Details of family</t>
  </si>
  <si>
    <t>Date of birth</t>
  </si>
  <si>
    <t>Date of appointment</t>
  </si>
  <si>
    <t>Details of members of my family</t>
  </si>
  <si>
    <t>*as on</t>
  </si>
  <si>
    <t>Name of the members of family*</t>
  </si>
  <si>
    <t>Relationship with the officers</t>
  </si>
  <si>
    <t>Initials of the Head of Office</t>
  </si>
  <si>
    <t>Remarks</t>
  </si>
  <si>
    <t>I hereby undertake to keep the above particulars up-to-date by notifying to the Head of office any addition or alteration.</t>
  </si>
  <si>
    <t xml:space="preserve">*  Family for this purpose means family as defined in Clause (b) of sub-rule (1) of Rule 66 of the R.C.S. (Pension) Rules, 1996. </t>
  </si>
  <si>
    <t>Countersigned</t>
  </si>
  <si>
    <t>Head Of Office (Seal)</t>
  </si>
  <si>
    <t>Date:</t>
  </si>
  <si>
    <t>FORM 12</t>
  </si>
  <si>
    <t>[See Rule 95 (2)]</t>
  </si>
  <si>
    <t>Form of application for the grant of death gratuity on the death of a Government servant</t>
  </si>
  <si>
    <t>(To be filled in separately by each claimant and in case the claimant is minor, the Form should be filled in by the guardian on his/her behalf. Where there are more than one minor, the guardian should claim gratuity in one Form on their behalf)</t>
  </si>
  <si>
    <t xml:space="preserve">(i) </t>
  </si>
  <si>
    <t>Name of the claimant in case he is not minor</t>
  </si>
  <si>
    <t>Date of birth of the claimant</t>
  </si>
  <si>
    <t>Name of the guardian in case the claimants are minors</t>
  </si>
  <si>
    <t xml:space="preserve">Date of birth of the guardian </t>
  </si>
  <si>
    <t xml:space="preserve">Name of the deceased Government servant in respect of whom gratuity is being claimed </t>
  </si>
  <si>
    <t>Date of death of Government servant ...</t>
  </si>
  <si>
    <t>Office/Department in which the deceased served last</t>
  </si>
  <si>
    <t xml:space="preserve"> Relationship of the </t>
  </si>
  <si>
    <t>with the deceased Government servant</t>
  </si>
  <si>
    <t xml:space="preserve">Full Postal Address of the </t>
  </si>
  <si>
    <t>Where gratuity is claimed by the guardian on behalf of minors, the names of  the minors, their ages, relationship with the deceased Government servant, etc.—</t>
  </si>
  <si>
    <t>Age (Date of Birth)</t>
  </si>
  <si>
    <t>Relationship with the Government servant deceased</t>
  </si>
  <si>
    <t>Postal Address</t>
  </si>
  <si>
    <t xml:space="preserve">Relationship of the guardian with minor </t>
  </si>
  <si>
    <t xml:space="preserve">Place of payment of Pension and Gratuity (Treasury, Sub-Treasury, or Public Sector Bank Branch) </t>
  </si>
  <si>
    <t>Signature/Thumb impression of the claimant/guardian</t>
  </si>
  <si>
    <t>Two specimen signatures or left hand thumb and finger impressions of the claimant/guardian duly attested (To be furnished in a separate sheet)</t>
  </si>
  <si>
    <r>
      <t>2</t>
    </r>
    <r>
      <rPr>
        <sz val="12"/>
        <rFont val="Calibri"/>
        <family val="2"/>
      </rPr>
      <t>Attested by—</t>
    </r>
  </si>
  <si>
    <t>Full Address</t>
  </si>
  <si>
    <t xml:space="preserve">Witnesses: </t>
  </si>
  <si>
    <t xml:space="preserve">To be furnished in case the applicant is not literate enough to sign his name. </t>
  </si>
  <si>
    <t xml:space="preserve">Attestation should be done by two Gazetted Government servants or two or more persons of respectability in the town, Village or Pargana in which the applicant resides. </t>
  </si>
  <si>
    <t>FORM 11</t>
  </si>
  <si>
    <t>Form of letter to the member or members of the family of a deceased Government servant where valid nomination for the grant of the death gratuity does not exist.</t>
  </si>
  <si>
    <t xml:space="preserve">Date </t>
  </si>
  <si>
    <t>To,</t>
  </si>
  <si>
    <t>Subject :-  . .........................</t>
  </si>
  <si>
    <t>Payment of death gratuity in respect of the late .</t>
  </si>
  <si>
    <t>Sir/Madam,</t>
  </si>
  <si>
    <t xml:space="preserve">I am directed to say that in terms of Rule 56 of the Rajasthan Civil Services </t>
  </si>
  <si>
    <t>(Pension) Rules 1996 a death gratuity is payable to the following members of the</t>
  </si>
  <si>
    <t xml:space="preserve"> family of late </t>
  </si>
  <si>
    <t xml:space="preserve"> </t>
  </si>
  <si>
    <t>(Designation)</t>
  </si>
  <si>
    <t>in the Office/</t>
  </si>
  <si>
    <t>Department of</t>
  </si>
  <si>
    <t>in equal shares:</t>
  </si>
  <si>
    <t>Wife/Husband</t>
  </si>
  <si>
    <t>including judicially separated</t>
  </si>
  <si>
    <t>wife/husband.</t>
  </si>
  <si>
    <t>Sons</t>
  </si>
  <si>
    <t>including step children</t>
  </si>
  <si>
    <t>Unmarried daughters</t>
  </si>
  <si>
    <t>and adopted children</t>
  </si>
  <si>
    <t>In the event of there being no surviving member of the family as indicated above, the gratuity will be payable to the following members of the family in equal shares :</t>
  </si>
  <si>
    <t xml:space="preserve">widowed daughters including step daughters and adopted daughters ; </t>
  </si>
  <si>
    <t>father,</t>
  </si>
  <si>
    <t>)</t>
  </si>
  <si>
    <t>including adoptive parents in case of</t>
  </si>
  <si>
    <t>mother</t>
  </si>
  <si>
    <t>individuals whose personal law permits</t>
  </si>
  <si>
    <t>adoption ;</t>
  </si>
  <si>
    <t xml:space="preserve">brother below the age of eighteen years and unmarried and widowed sisters including step brothers and step sisters; </t>
  </si>
  <si>
    <t>(v)</t>
  </si>
  <si>
    <t xml:space="preserve">married daughters; and </t>
  </si>
  <si>
    <t>(vi)</t>
  </si>
  <si>
    <t xml:space="preserve">children of a pre deceased son. </t>
  </si>
  <si>
    <t>It is requested that a claim for the payment of gratuity may be submitted in the enclosed Form 12 as soon as possible.</t>
  </si>
  <si>
    <t>FROM 10</t>
  </si>
  <si>
    <t>[See Rule 95 (2) ]</t>
  </si>
  <si>
    <t>Form of letter to the member or members of the family of a deceased Government servant where valid nomination for the grant of the death gratuity exists.</t>
  </si>
  <si>
    <t xml:space="preserve">    Department</t>
  </si>
  <si>
    <t xml:space="preserve">Subject :- Payment of death gratuity in respect of the late </t>
  </si>
  <si>
    <t xml:space="preserve">I am directed to state that in terms of the nomination made by the late </t>
  </si>
  <si>
    <t>in the Office/Department of</t>
  </si>
  <si>
    <t>death gratuity is payable to</t>
  </si>
  <si>
    <t xml:space="preserve"> his/her nominee(s). A copy of the said nomination is enclosed herewith.</t>
  </si>
  <si>
    <t>I am to request that a claim for the grant of the gratuity may be submitted</t>
  </si>
  <si>
    <t xml:space="preserve"> by you in the enclosed Form 12. </t>
  </si>
  <si>
    <t>Should any contingency have happened since the date of  making the</t>
  </si>
  <si>
    <t xml:space="preserve"> nomination, so as to render the nomination invalid, in whole or in part, precise details of the contingency may kindly be stated. </t>
  </si>
  <si>
    <t>Statement showing the details of Extraordinay leave not qualify for pension purpose</t>
  </si>
  <si>
    <t>Name of employee</t>
  </si>
  <si>
    <t>Clear EOL data</t>
  </si>
  <si>
    <t>Fom</t>
  </si>
  <si>
    <t>Year</t>
  </si>
  <si>
    <t>Month</t>
  </si>
  <si>
    <t>TOTAL DAYS</t>
  </si>
  <si>
    <t xml:space="preserve"> Non qualify periods</t>
  </si>
  <si>
    <t>16.18.1.22.5.19.8√97263.0458756048</t>
  </si>
  <si>
    <t>Home</t>
  </si>
  <si>
    <t>Name of Department with address (Office ID)</t>
  </si>
  <si>
    <t>Office ID</t>
  </si>
  <si>
    <t>Q.S. (in year)</t>
  </si>
  <si>
    <t>GRATUITY NOT EXIST</t>
  </si>
  <si>
    <t>GRATUITY EXIST</t>
  </si>
  <si>
    <t>FORM 19</t>
  </si>
  <si>
    <t>[See Rule 98 (1)]</t>
  </si>
  <si>
    <t>Form of letter to the Director, Pension Department forwarding papers for the grant of family pension and death gratuity to the family of a Government servant who dies while in service.</t>
  </si>
  <si>
    <t>The Director,</t>
  </si>
  <si>
    <t>Pension &amp; Pensioner's Welfare Department, Rajasthan, Jaipur.</t>
  </si>
  <si>
    <t>Subject :- Grant of family pension and death gratuity.</t>
  </si>
  <si>
    <t xml:space="preserve">I am directed to say that </t>
  </si>
  <si>
    <t>Died on</t>
  </si>
  <si>
    <t>His family had become eligible for the grant of family pension and</t>
  </si>
  <si>
    <t xml:space="preserve"> death gratuity. Form 18 duly completed is forwarded herewith for further necessary action.</t>
  </si>
  <si>
    <t>Government dues in respect of the deceased Government servant may be recovered out of the death gratuity as indicated in Section II of part I of Form 18.</t>
  </si>
  <si>
    <t>Your attention is invited to the list of enclosures which is forwarded herewith.</t>
  </si>
  <si>
    <t>The receipt of this letter may be acknowledged and this Department/Office informed that necessary instructions for the disbursement of family pension and death gratuity have been issued to the disbursing authority concerned.</t>
  </si>
  <si>
    <t>List of enclosures</t>
  </si>
  <si>
    <t>Form 18 duly completed.</t>
  </si>
  <si>
    <t>History of service-service card part III issued by AG. Rajasthan.</t>
  </si>
  <si>
    <t>Three   specimen signatures or left hand thumb and finger impressions of the claimant or guardian duly attested.</t>
  </si>
  <si>
    <t>Three copies of passport size photographs of the claimant or guardian duly attested.</t>
  </si>
  <si>
    <t>Three copies of descriptive roll of the claimant or guardian duly attested indicating height and personal marks.</t>
  </si>
  <si>
    <t>Postal address of the claimant or guardian.</t>
  </si>
  <si>
    <t xml:space="preserve">Form of letter to the Director, Pension Department forwarding papers for the grant of family pension and death gratuity to the family of a Government servant who dies while </t>
  </si>
  <si>
    <t>4-9</t>
  </si>
  <si>
    <t>10-11</t>
  </si>
  <si>
    <t>12-14</t>
  </si>
  <si>
    <t>15</t>
  </si>
  <si>
    <t>16-17</t>
  </si>
  <si>
    <t>18-19</t>
  </si>
  <si>
    <t>22-23</t>
  </si>
  <si>
    <t>27-28</t>
  </si>
  <si>
    <t>Additional documents attached (in reference of Pension Department letter dated 03-01-22/21-01-22</t>
  </si>
  <si>
    <t xml:space="preserve">Photo copy of PAN card </t>
  </si>
  <si>
    <t>2A</t>
  </si>
  <si>
    <t xml:space="preserve">Photo copy of Adhar card </t>
  </si>
  <si>
    <t>2B</t>
  </si>
  <si>
    <t>Photo copy of front page of Bank Pass Book</t>
  </si>
  <si>
    <t>2C</t>
  </si>
  <si>
    <t>Mobile No. of Pensioner &amp; E-mail ID</t>
  </si>
</sst>
</file>

<file path=xl/styles.xml><?xml version="1.0" encoding="utf-8"?>
<styleSheet xmlns="http://schemas.openxmlformats.org/spreadsheetml/2006/main">
  <numFmts count="4">
    <numFmt numFmtId="164" formatCode="dd/mm/yyyy;@"/>
    <numFmt numFmtId="165" formatCode="_(&quot;Rs &quot;* #,##0_);_(&quot;Rs &quot;* \(#,##0\);_(&quot;Rs &quot;* &quot;-&quot;_);_(@_)"/>
    <numFmt numFmtId="166" formatCode="[$-F800]dddd\,\ mmmm\ dd\,\ yyyy"/>
    <numFmt numFmtId="167" formatCode="dd/mm/yy;@"/>
  </numFmts>
  <fonts count="70">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sz val="10"/>
      <name val="Arial"/>
      <family val="2"/>
    </font>
    <font>
      <b/>
      <sz val="11"/>
      <name val="Arial"/>
      <family val="2"/>
    </font>
    <font>
      <b/>
      <sz val="10"/>
      <name val="Arial"/>
      <family val="2"/>
    </font>
    <font>
      <b/>
      <sz val="20"/>
      <name val="DevLys 010"/>
    </font>
    <font>
      <b/>
      <sz val="10.5"/>
      <name val="Arial"/>
      <family val="2"/>
    </font>
    <font>
      <b/>
      <sz val="12"/>
      <name val="Arial"/>
      <family val="2"/>
    </font>
    <font>
      <b/>
      <sz val="12"/>
      <name val="Times New Roman"/>
      <family val="1"/>
    </font>
    <font>
      <b/>
      <sz val="14"/>
      <name val="Arial"/>
      <family val="2"/>
    </font>
    <font>
      <b/>
      <sz val="14"/>
      <color indexed="14"/>
      <name val="Arial"/>
      <family val="2"/>
    </font>
    <font>
      <b/>
      <sz val="10"/>
      <color indexed="14"/>
      <name val="Arial"/>
      <family val="2"/>
    </font>
    <font>
      <sz val="10"/>
      <color indexed="8"/>
      <name val="MS Sans Serif"/>
      <family val="2"/>
    </font>
    <font>
      <b/>
      <sz val="14"/>
      <color indexed="9"/>
      <name val="Calibri"/>
      <family val="2"/>
    </font>
    <font>
      <b/>
      <sz val="12"/>
      <color theme="1"/>
      <name val="Calibri"/>
      <family val="2"/>
      <scheme val="minor"/>
    </font>
    <font>
      <sz val="12"/>
      <color theme="1"/>
      <name val="Calibri"/>
      <family val="2"/>
      <scheme val="minor"/>
    </font>
    <font>
      <b/>
      <sz val="11"/>
      <color theme="1"/>
      <name val="Arial"/>
      <family val="2"/>
    </font>
    <font>
      <sz val="14"/>
      <name val="Sylfaen"/>
      <family val="1"/>
    </font>
    <font>
      <b/>
      <sz val="16"/>
      <name val="DevLys 010"/>
    </font>
    <font>
      <b/>
      <sz val="14"/>
      <name val="Calibri"/>
      <family val="2"/>
    </font>
    <font>
      <sz val="14"/>
      <name val="Calibri"/>
      <family val="2"/>
    </font>
    <font>
      <sz val="12"/>
      <name val="Arial"/>
      <family val="2"/>
    </font>
    <font>
      <sz val="12"/>
      <name val="Calibri"/>
      <family val="2"/>
    </font>
    <font>
      <sz val="12"/>
      <name val="Sylfaen"/>
      <family val="1"/>
    </font>
    <font>
      <b/>
      <sz val="12"/>
      <name val="Calibri"/>
      <family val="2"/>
    </font>
    <font>
      <sz val="10"/>
      <name val="Calibri"/>
      <family val="2"/>
    </font>
    <font>
      <b/>
      <u/>
      <sz val="12"/>
      <name val="Calibri"/>
      <family val="2"/>
    </font>
    <font>
      <sz val="11"/>
      <name val="Calibri"/>
      <family val="2"/>
    </font>
    <font>
      <i/>
      <sz val="12"/>
      <name val="Calibri"/>
      <family val="2"/>
    </font>
    <font>
      <i/>
      <sz val="12"/>
      <name val="Sylfaen"/>
      <family val="1"/>
    </font>
    <font>
      <sz val="16"/>
      <name val="Calibri"/>
      <family val="2"/>
    </font>
    <font>
      <b/>
      <i/>
      <sz val="12"/>
      <name val="Calibri"/>
      <family val="2"/>
    </font>
    <font>
      <b/>
      <sz val="12"/>
      <name val="Sylfaen"/>
      <family val="1"/>
    </font>
    <font>
      <b/>
      <i/>
      <u/>
      <sz val="12"/>
      <name val="Calibri"/>
      <family val="2"/>
    </font>
    <font>
      <b/>
      <i/>
      <sz val="9"/>
      <name val="Calibri"/>
      <family val="2"/>
    </font>
    <font>
      <i/>
      <u/>
      <sz val="12"/>
      <name val="Calibri"/>
      <family val="2"/>
    </font>
    <font>
      <b/>
      <sz val="10"/>
      <name val="Calibri"/>
      <family val="2"/>
    </font>
    <font>
      <b/>
      <i/>
      <u/>
      <sz val="12"/>
      <color indexed="56"/>
      <name val="Calibri"/>
      <family val="2"/>
    </font>
    <font>
      <b/>
      <i/>
      <u/>
      <sz val="12"/>
      <color theme="5" tint="-0.249977111117893"/>
      <name val="Calibri"/>
      <family val="2"/>
    </font>
    <font>
      <b/>
      <sz val="11"/>
      <name val="Calibri"/>
      <family val="2"/>
    </font>
    <font>
      <sz val="9"/>
      <name val="Calibri"/>
      <family val="2"/>
    </font>
    <font>
      <b/>
      <i/>
      <u/>
      <sz val="12"/>
      <color indexed="10"/>
      <name val="Calibri"/>
      <family val="2"/>
    </font>
    <font>
      <sz val="10"/>
      <name val="Sylfaen"/>
      <family val="1"/>
    </font>
    <font>
      <sz val="10"/>
      <name val="Tahoma"/>
      <family val="2"/>
    </font>
    <font>
      <b/>
      <sz val="10"/>
      <name val="Tahoma"/>
      <family val="2"/>
    </font>
    <font>
      <sz val="12"/>
      <name val="Tahoma"/>
      <family val="2"/>
    </font>
    <font>
      <u/>
      <sz val="12"/>
      <name val="Calibri"/>
      <family val="2"/>
    </font>
    <font>
      <sz val="12"/>
      <name val="Times New Roman"/>
      <family val="1"/>
    </font>
    <font>
      <vertAlign val="superscript"/>
      <sz val="12"/>
      <name val="Calibri"/>
      <family val="2"/>
    </font>
    <font>
      <sz val="14"/>
      <name val="Arial"/>
      <family val="2"/>
    </font>
    <font>
      <b/>
      <sz val="14"/>
      <name val="Tahoma"/>
      <family val="2"/>
    </font>
    <font>
      <sz val="14"/>
      <name val="Tahoma"/>
      <family val="2"/>
    </font>
    <font>
      <u/>
      <sz val="10"/>
      <color indexed="12"/>
      <name val="Arial"/>
      <family val="2"/>
    </font>
    <font>
      <b/>
      <sz val="16"/>
      <color indexed="12"/>
      <name val="Arial"/>
      <family val="2"/>
    </font>
    <font>
      <sz val="12"/>
      <color indexed="43"/>
      <name val="Arial"/>
      <family val="2"/>
    </font>
    <font>
      <b/>
      <sz val="16"/>
      <color indexed="36"/>
      <name val="Times New Roman"/>
      <family val="1"/>
    </font>
    <font>
      <sz val="8.5"/>
      <color indexed="8"/>
      <name val="MS Sans Serif"/>
      <family val="2"/>
    </font>
    <font>
      <b/>
      <u/>
      <sz val="16"/>
      <color indexed="12"/>
      <name val="Arial"/>
      <family val="2"/>
    </font>
    <font>
      <b/>
      <sz val="14"/>
      <name val="Calibri"/>
      <family val="2"/>
      <scheme val="minor"/>
    </font>
    <font>
      <sz val="10"/>
      <name val="Calibri"/>
      <family val="2"/>
      <scheme val="minor"/>
    </font>
    <font>
      <i/>
      <u/>
      <sz val="14"/>
      <name val="Calibri"/>
      <family val="2"/>
    </font>
    <font>
      <sz val="12"/>
      <color theme="0" tint="-0.249977111117893"/>
      <name val="Sylfaen"/>
      <family val="1"/>
    </font>
    <font>
      <b/>
      <i/>
      <u/>
      <sz val="12"/>
      <color theme="5"/>
      <name val="Calibri"/>
      <family val="2"/>
    </font>
    <font>
      <b/>
      <sz val="13"/>
      <color theme="3"/>
      <name val="Calibri"/>
      <family val="2"/>
      <scheme val="minor"/>
    </font>
    <font>
      <sz val="10"/>
      <name val="Arial"/>
      <family val="2"/>
    </font>
    <font>
      <b/>
      <sz val="12"/>
      <name val="Calibri"/>
      <family val="2"/>
      <scheme val="minor"/>
    </font>
    <font>
      <sz val="12"/>
      <name val="Calibri"/>
      <family val="2"/>
      <scheme val="minor"/>
    </font>
    <font>
      <b/>
      <sz val="14"/>
      <color theme="1"/>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indexed="9"/>
        <bgColor indexed="64"/>
      </patternFill>
    </fill>
    <fill>
      <patternFill patternType="solid">
        <fgColor indexed="10"/>
      </patternFill>
    </fill>
    <fill>
      <patternFill patternType="solid">
        <fgColor indexed="26"/>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51"/>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tint="0.499984740745262"/>
      </bottom>
      <diagonal/>
    </border>
  </borders>
  <cellStyleXfs count="24">
    <xf numFmtId="0" fontId="0" fillId="0" borderId="0"/>
    <xf numFmtId="0" fontId="4" fillId="0" borderId="0"/>
    <xf numFmtId="0" fontId="4" fillId="0" borderId="0"/>
    <xf numFmtId="0" fontId="2" fillId="2" borderId="1" applyNumberFormat="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3" fillId="3" borderId="2"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5" fillId="5" borderId="11">
      <alignment horizontal="center" vertical="center" wrapText="1"/>
    </xf>
    <xf numFmtId="0" fontId="4" fillId="6" borderId="0" applyNumberFormat="0" applyFont="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alignment vertical="top"/>
      <protection locked="0"/>
    </xf>
    <xf numFmtId="0" fontId="66" fillId="0" borderId="0"/>
    <xf numFmtId="0" fontId="65" fillId="0" borderId="39" applyNumberFormat="0" applyFill="0" applyAlignment="0" applyProtection="0"/>
  </cellStyleXfs>
  <cellXfs count="897">
    <xf numFmtId="0" fontId="0" fillId="0" borderId="0" xfId="0"/>
    <xf numFmtId="0" fontId="6" fillId="0" borderId="0" xfId="1" applyFont="1" applyBorder="1"/>
    <xf numFmtId="0" fontId="6" fillId="4" borderId="0" xfId="1" applyFont="1" applyFill="1" applyBorder="1"/>
    <xf numFmtId="0" fontId="7" fillId="4" borderId="0" xfId="1" applyFont="1" applyFill="1" applyBorder="1" applyAlignment="1">
      <alignment horizontal="center" vertical="center" wrapText="1"/>
    </xf>
    <xf numFmtId="0" fontId="5" fillId="4" borderId="0" xfId="1" applyFont="1" applyFill="1" applyBorder="1"/>
    <xf numFmtId="0" fontId="6" fillId="4" borderId="0" xfId="1" applyFont="1" applyFill="1" applyBorder="1" applyAlignment="1">
      <alignment horizontal="center"/>
    </xf>
    <xf numFmtId="0" fontId="8" fillId="4" borderId="0" xfId="1" applyFont="1" applyFill="1" applyBorder="1"/>
    <xf numFmtId="0" fontId="9" fillId="4" borderId="0" xfId="1" applyFont="1" applyFill="1" applyBorder="1"/>
    <xf numFmtId="0" fontId="5" fillId="4" borderId="3"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10" fillId="4" borderId="6" xfId="1" applyFont="1" applyFill="1" applyBorder="1"/>
    <xf numFmtId="0" fontId="11" fillId="4" borderId="0" xfId="1" applyFont="1" applyFill="1" applyBorder="1" applyAlignment="1">
      <alignment horizontal="left"/>
    </xf>
    <xf numFmtId="0" fontId="13" fillId="4" borderId="7" xfId="1" applyFont="1" applyFill="1" applyBorder="1" applyAlignment="1">
      <alignment horizontal="left" vertical="center" wrapText="1"/>
    </xf>
    <xf numFmtId="0" fontId="12" fillId="4" borderId="0" xfId="1" applyFont="1" applyFill="1" applyBorder="1" applyAlignment="1">
      <alignment horizontal="left"/>
    </xf>
    <xf numFmtId="0" fontId="12" fillId="4" borderId="7" xfId="1" applyFont="1" applyFill="1" applyBorder="1" applyAlignment="1">
      <alignment horizontal="left"/>
    </xf>
    <xf numFmtId="0" fontId="6" fillId="4" borderId="6" xfId="1" applyFont="1" applyFill="1" applyBorder="1"/>
    <xf numFmtId="0" fontId="11" fillId="4" borderId="0" xfId="1" applyFont="1" applyFill="1" applyBorder="1" applyAlignment="1">
      <alignment vertical="center" wrapText="1"/>
    </xf>
    <xf numFmtId="0" fontId="6" fillId="4" borderId="0" xfId="1" applyFont="1" applyFill="1" applyBorder="1" applyAlignment="1">
      <alignment vertical="center" wrapText="1"/>
    </xf>
    <xf numFmtId="0" fontId="4" fillId="4" borderId="0" xfId="1" applyFill="1" applyAlignment="1">
      <alignment vertical="center" wrapText="1"/>
    </xf>
    <xf numFmtId="0" fontId="10" fillId="4" borderId="8" xfId="1" applyFont="1" applyFill="1" applyBorder="1"/>
    <xf numFmtId="0" fontId="4" fillId="4" borderId="9" xfId="1" applyFill="1" applyBorder="1" applyAlignment="1">
      <alignment vertical="center" wrapText="1"/>
    </xf>
    <xf numFmtId="0" fontId="11" fillId="0" borderId="0" xfId="2" applyFont="1" applyBorder="1"/>
    <xf numFmtId="0" fontId="13" fillId="4" borderId="0" xfId="1" applyFont="1" applyFill="1" applyBorder="1" applyAlignment="1">
      <alignment horizontal="left" vertical="center" wrapText="1"/>
    </xf>
    <xf numFmtId="0" fontId="16" fillId="7" borderId="12" xfId="7" applyFont="1" applyFill="1" applyBorder="1" applyAlignment="1">
      <alignment horizontal="center" vertical="center" wrapText="1"/>
    </xf>
    <xf numFmtId="0" fontId="4" fillId="0" borderId="0" xfId="7"/>
    <xf numFmtId="0" fontId="17" fillId="8" borderId="13" xfId="7" applyFont="1" applyFill="1" applyBorder="1" applyAlignment="1">
      <alignment horizontal="center" vertical="top"/>
    </xf>
    <xf numFmtId="0" fontId="17" fillId="8" borderId="13" xfId="7" applyFont="1" applyFill="1" applyBorder="1" applyAlignment="1">
      <alignment vertical="top"/>
    </xf>
    <xf numFmtId="0" fontId="17" fillId="8" borderId="13" xfId="7" applyFont="1" applyFill="1" applyBorder="1" applyAlignment="1">
      <alignment horizontal="center" vertical="top" wrapText="1"/>
    </xf>
    <xf numFmtId="0" fontId="17" fillId="8" borderId="13" xfId="7" applyFont="1" applyFill="1" applyBorder="1" applyAlignment="1">
      <alignment horizontal="left" vertical="top" wrapText="1"/>
    </xf>
    <xf numFmtId="0" fontId="18" fillId="8" borderId="13" xfId="7" applyFont="1" applyFill="1" applyBorder="1" applyAlignment="1">
      <alignment horizontal="justify"/>
    </xf>
    <xf numFmtId="0" fontId="4" fillId="0" borderId="0" xfId="1" applyAlignment="1">
      <alignment horizontal="center" vertical="center"/>
    </xf>
    <xf numFmtId="0" fontId="19" fillId="0" borderId="0" xfId="1" applyFont="1"/>
    <xf numFmtId="0" fontId="22" fillId="0" borderId="13" xfId="1" applyFont="1" applyBorder="1" applyAlignment="1">
      <alignment horizontal="center" vertical="center"/>
    </xf>
    <xf numFmtId="0" fontId="22" fillId="0" borderId="13" xfId="1" applyFont="1" applyBorder="1" applyAlignment="1">
      <alignment vertical="top"/>
    </xf>
    <xf numFmtId="0" fontId="22" fillId="0" borderId="13" xfId="1" applyFont="1" applyBorder="1" applyAlignment="1">
      <alignment horizontal="center" vertical="center" wrapText="1"/>
    </xf>
    <xf numFmtId="0" fontId="22" fillId="4" borderId="13" xfId="1" applyFont="1" applyFill="1" applyBorder="1" applyAlignment="1">
      <alignment horizontal="center" vertical="top" wrapText="1"/>
    </xf>
    <xf numFmtId="0" fontId="19" fillId="0" borderId="0" xfId="1" applyFont="1" applyAlignment="1">
      <alignment horizontal="justify" vertical="top"/>
    </xf>
    <xf numFmtId="0" fontId="22" fillId="0" borderId="13" xfId="1" applyFont="1" applyBorder="1"/>
    <xf numFmtId="164" fontId="23" fillId="0" borderId="13" xfId="1" applyNumberFormat="1" applyFont="1" applyBorder="1" applyAlignment="1">
      <alignment horizontal="center"/>
    </xf>
    <xf numFmtId="0" fontId="22" fillId="0" borderId="0" xfId="1" applyFont="1" applyAlignment="1">
      <alignment horizontal="center" vertical="center"/>
    </xf>
    <xf numFmtId="0" fontId="22" fillId="0" borderId="0" xfId="1" applyFont="1"/>
    <xf numFmtId="0" fontId="25" fillId="0" borderId="0" xfId="8" applyFont="1" applyAlignment="1">
      <alignment horizontal="center" vertical="top"/>
    </xf>
    <xf numFmtId="0" fontId="25" fillId="0" borderId="0" xfId="8" applyFont="1"/>
    <xf numFmtId="0" fontId="24" fillId="0" borderId="13" xfId="8" applyFont="1" applyBorder="1" applyAlignment="1">
      <alignment horizontal="center" vertical="top"/>
    </xf>
    <xf numFmtId="0" fontId="24" fillId="0" borderId="17" xfId="8" applyFont="1" applyBorder="1" applyAlignment="1"/>
    <xf numFmtId="0" fontId="24" fillId="0" borderId="19" xfId="8" applyFont="1" applyBorder="1" applyAlignment="1"/>
    <xf numFmtId="0" fontId="24" fillId="0" borderId="22" xfId="8" applyFont="1" applyBorder="1" applyAlignment="1"/>
    <xf numFmtId="0" fontId="24" fillId="0" borderId="24" xfId="8" applyFont="1" applyBorder="1" applyAlignment="1">
      <alignment horizontal="center" wrapText="1"/>
    </xf>
    <xf numFmtId="0" fontId="24" fillId="0" borderId="13" xfId="8" applyFont="1" applyBorder="1" applyAlignment="1">
      <alignment horizontal="center"/>
    </xf>
    <xf numFmtId="1" fontId="24" fillId="0" borderId="13" xfId="8" applyNumberFormat="1" applyFont="1" applyBorder="1" applyAlignment="1">
      <alignment horizontal="center"/>
    </xf>
    <xf numFmtId="0" fontId="24" fillId="0" borderId="13" xfId="8" applyFont="1" applyBorder="1"/>
    <xf numFmtId="14" fontId="24" fillId="0" borderId="13" xfId="8" applyNumberFormat="1" applyFont="1" applyBorder="1" applyAlignment="1">
      <alignment horizontal="center"/>
    </xf>
    <xf numFmtId="164" fontId="27" fillId="0" borderId="13" xfId="8" applyNumberFormat="1" applyFont="1" applyBorder="1"/>
    <xf numFmtId="0" fontId="24" fillId="0" borderId="13" xfId="8" applyFont="1" applyBorder="1" applyAlignment="1">
      <alignment horizontal="center" vertical="top" wrapText="1"/>
    </xf>
    <xf numFmtId="165" fontId="24" fillId="0" borderId="13" xfId="8" applyNumberFormat="1" applyFont="1" applyBorder="1" applyAlignment="1">
      <alignment wrapText="1"/>
    </xf>
    <xf numFmtId="0" fontId="24" fillId="0" borderId="0" xfId="8" applyFont="1" applyAlignment="1">
      <alignment horizontal="left" vertical="top"/>
    </xf>
    <xf numFmtId="0" fontId="24" fillId="0" borderId="0" xfId="8" applyFont="1"/>
    <xf numFmtId="0" fontId="24" fillId="0" borderId="0" xfId="8" applyFont="1" applyAlignment="1">
      <alignment horizontal="center" vertical="top"/>
    </xf>
    <xf numFmtId="0" fontId="24" fillId="0" borderId="0" xfId="8" applyFont="1" applyFill="1" applyAlignment="1">
      <alignment horizontal="center"/>
    </xf>
    <xf numFmtId="0" fontId="24" fillId="0" borderId="0" xfId="8" applyFont="1" applyAlignment="1">
      <alignment horizontal="center" vertical="top" wrapText="1"/>
    </xf>
    <xf numFmtId="0" fontId="24" fillId="0" borderId="0" xfId="8" applyFont="1" applyAlignment="1">
      <alignment horizontal="center"/>
    </xf>
    <xf numFmtId="0" fontId="24" fillId="0" borderId="13" xfId="8" applyFont="1" applyBorder="1" applyAlignment="1">
      <alignment horizontal="center" wrapText="1"/>
    </xf>
    <xf numFmtId="165" fontId="27" fillId="0" borderId="13" xfId="8" applyNumberFormat="1" applyFont="1" applyBorder="1"/>
    <xf numFmtId="14" fontId="24" fillId="0" borderId="13" xfId="8" applyNumberFormat="1" applyFont="1" applyBorder="1"/>
    <xf numFmtId="0" fontId="24" fillId="0" borderId="13" xfId="8" applyFont="1" applyFill="1" applyBorder="1" applyAlignment="1">
      <alignment horizontal="center" vertical="top"/>
    </xf>
    <xf numFmtId="0" fontId="25" fillId="0" borderId="0" xfId="8" applyFont="1" applyFill="1"/>
    <xf numFmtId="0" fontId="29" fillId="0" borderId="13" xfId="8" applyFont="1" applyFill="1" applyBorder="1" applyAlignment="1">
      <alignment horizontal="center" vertical="center" wrapText="1"/>
    </xf>
    <xf numFmtId="0" fontId="29" fillId="0" borderId="13" xfId="8" applyFont="1" applyFill="1" applyBorder="1" applyAlignment="1">
      <alignment vertical="center" wrapText="1"/>
    </xf>
    <xf numFmtId="0" fontId="24" fillId="0" borderId="13" xfId="8" applyFont="1" applyFill="1" applyBorder="1" applyAlignment="1">
      <alignment horizontal="center" wrapText="1"/>
    </xf>
    <xf numFmtId="0" fontId="26" fillId="0" borderId="13" xfId="8" applyFont="1" applyFill="1" applyBorder="1" applyAlignment="1">
      <alignment horizontal="center" wrapText="1"/>
    </xf>
    <xf numFmtId="0" fontId="24" fillId="0" borderId="13" xfId="8" applyFont="1" applyFill="1" applyBorder="1" applyAlignment="1">
      <alignment horizontal="center"/>
    </xf>
    <xf numFmtId="0" fontId="25" fillId="0" borderId="0" xfId="8" applyFont="1" applyFill="1" applyAlignment="1">
      <alignment horizontal="center"/>
    </xf>
    <xf numFmtId="0" fontId="24" fillId="0" borderId="21" xfId="8" applyFont="1" applyFill="1" applyBorder="1"/>
    <xf numFmtId="0" fontId="24" fillId="0" borderId="25" xfId="8" applyFont="1" applyFill="1" applyBorder="1"/>
    <xf numFmtId="0" fontId="24" fillId="0" borderId="16" xfId="8" applyFont="1" applyFill="1" applyBorder="1"/>
    <xf numFmtId="0" fontId="24" fillId="0" borderId="13" xfId="8" applyFont="1" applyFill="1" applyBorder="1"/>
    <xf numFmtId="0" fontId="24" fillId="0" borderId="13" xfId="8" applyFont="1" applyFill="1" applyBorder="1" applyAlignment="1">
      <alignment horizontal="left"/>
    </xf>
    <xf numFmtId="0" fontId="24" fillId="0" borderId="26" xfId="8" applyFont="1" applyFill="1" applyBorder="1" applyAlignment="1">
      <alignment horizontal="center" vertical="top"/>
    </xf>
    <xf numFmtId="0" fontId="25" fillId="0" borderId="0" xfId="8" applyFont="1" applyFill="1" applyBorder="1"/>
    <xf numFmtId="0" fontId="31" fillId="0" borderId="0" xfId="8" applyFont="1" applyFill="1" applyBorder="1" applyAlignment="1">
      <alignment vertical="center" wrapText="1"/>
    </xf>
    <xf numFmtId="0" fontId="24" fillId="0" borderId="0" xfId="8" applyFont="1" applyFill="1" applyBorder="1" applyAlignment="1">
      <alignment horizontal="center"/>
    </xf>
    <xf numFmtId="0" fontId="24" fillId="0" borderId="0" xfId="8" applyFont="1" applyFill="1" applyBorder="1"/>
    <xf numFmtId="0" fontId="25" fillId="0" borderId="0" xfId="8" applyFont="1" applyFill="1" applyBorder="1" applyAlignment="1">
      <alignment vertical="center" wrapText="1"/>
    </xf>
    <xf numFmtId="0" fontId="24" fillId="0" borderId="0" xfId="8" applyFont="1" applyFill="1" applyBorder="1" applyAlignment="1">
      <alignment horizontal="left" vertical="center" wrapText="1"/>
    </xf>
    <xf numFmtId="0" fontId="24" fillId="0" borderId="0" xfId="8" applyFont="1" applyFill="1" applyBorder="1" applyAlignment="1">
      <alignment horizontal="right" vertical="center" wrapText="1"/>
    </xf>
    <xf numFmtId="0" fontId="24" fillId="0" borderId="13" xfId="8" applyFont="1" applyBorder="1" applyAlignment="1">
      <alignment horizontal="center" vertical="justify"/>
    </xf>
    <xf numFmtId="0" fontId="24" fillId="0" borderId="14" xfId="8" applyFont="1" applyBorder="1" applyAlignment="1">
      <alignment horizontal="center" vertical="justify"/>
    </xf>
    <xf numFmtId="0" fontId="24" fillId="0" borderId="14" xfId="8" applyFont="1" applyBorder="1" applyAlignment="1">
      <alignment horizontal="center" wrapText="1"/>
    </xf>
    <xf numFmtId="165" fontId="24" fillId="0" borderId="18" xfId="8" applyNumberFormat="1" applyFont="1" applyBorder="1" applyAlignment="1">
      <alignment horizontal="center"/>
    </xf>
    <xf numFmtId="165" fontId="24" fillId="0" borderId="23" xfId="8" applyNumberFormat="1" applyFont="1" applyBorder="1" applyAlignment="1">
      <alignment horizontal="center"/>
    </xf>
    <xf numFmtId="0" fontId="24" fillId="0" borderId="0" xfId="8" applyFont="1" applyBorder="1" applyAlignment="1">
      <alignment horizontal="left" vertical="justify" wrapText="1"/>
    </xf>
    <xf numFmtId="0" fontId="25" fillId="0" borderId="23" xfId="8" applyFont="1" applyBorder="1"/>
    <xf numFmtId="0" fontId="24" fillId="0" borderId="24" xfId="8" applyFont="1" applyBorder="1" applyAlignment="1">
      <alignment horizontal="center" vertical="top" wrapText="1"/>
    </xf>
    <xf numFmtId="0" fontId="25" fillId="0" borderId="0" xfId="1" applyFont="1" applyAlignment="1">
      <alignment horizontal="center" vertical="top"/>
    </xf>
    <xf numFmtId="0" fontId="25" fillId="0" borderId="0" xfId="1" applyFont="1"/>
    <xf numFmtId="0" fontId="24" fillId="0" borderId="13" xfId="1" applyFont="1" applyBorder="1" applyAlignment="1">
      <alignment horizontal="center" vertical="top"/>
    </xf>
    <xf numFmtId="0" fontId="24" fillId="0" borderId="13" xfId="1" applyFont="1" applyBorder="1" applyAlignment="1">
      <alignment horizontal="center" vertical="top" wrapText="1"/>
    </xf>
    <xf numFmtId="0" fontId="24" fillId="4" borderId="13" xfId="1" applyFont="1" applyFill="1" applyBorder="1" applyAlignment="1">
      <alignment horizontal="center"/>
    </xf>
    <xf numFmtId="0" fontId="25" fillId="0" borderId="23" xfId="1" applyFont="1" applyBorder="1"/>
    <xf numFmtId="0" fontId="24" fillId="0" borderId="0" xfId="1" applyFont="1" applyBorder="1" applyAlignment="1">
      <alignment horizontal="center" vertical="top" wrapText="1"/>
    </xf>
    <xf numFmtId="0" fontId="27" fillId="0" borderId="27" xfId="1" applyFont="1" applyBorder="1" applyAlignment="1">
      <alignment horizontal="center" vertical="top" wrapText="1"/>
    </xf>
    <xf numFmtId="0" fontId="24" fillId="0" borderId="0" xfId="1" applyFont="1" applyAlignment="1">
      <alignment horizontal="center" vertical="top"/>
    </xf>
    <xf numFmtId="0" fontId="24" fillId="0" borderId="0" xfId="1" applyFont="1" applyBorder="1" applyAlignment="1">
      <alignment horizontal="center" vertical="top"/>
    </xf>
    <xf numFmtId="0" fontId="24" fillId="0" borderId="0" xfId="1" applyFont="1" applyBorder="1" applyAlignment="1">
      <alignment horizontal="justify" vertical="justify" wrapText="1"/>
    </xf>
    <xf numFmtId="0" fontId="24" fillId="0" borderId="0" xfId="1" applyFont="1" applyBorder="1" applyAlignment="1">
      <alignment horizontal="right" vertical="justify" wrapText="1"/>
    </xf>
    <xf numFmtId="0" fontId="25" fillId="4" borderId="0" xfId="1" applyFont="1" applyFill="1" applyAlignment="1">
      <alignment horizontal="center"/>
    </xf>
    <xf numFmtId="0" fontId="25" fillId="4" borderId="0" xfId="1" applyFont="1" applyFill="1"/>
    <xf numFmtId="0" fontId="25" fillId="4" borderId="0" xfId="1" applyFont="1" applyFill="1" applyAlignment="1">
      <alignment horizontal="right"/>
    </xf>
    <xf numFmtId="0" fontId="25" fillId="0" borderId="0" xfId="1" applyFont="1" applyFill="1"/>
    <xf numFmtId="0" fontId="25" fillId="0" borderId="0" xfId="1" applyFont="1" applyFill="1" applyAlignment="1">
      <alignment horizontal="center"/>
    </xf>
    <xf numFmtId="0" fontId="24" fillId="4" borderId="0" xfId="1" applyFont="1" applyFill="1" applyAlignment="1">
      <alignment horizontal="center"/>
    </xf>
    <xf numFmtId="0" fontId="24" fillId="4" borderId="0" xfId="1" applyFont="1" applyFill="1"/>
    <xf numFmtId="0" fontId="24" fillId="4" borderId="0" xfId="1" applyFont="1" applyFill="1" applyAlignment="1">
      <alignment horizontal="center" wrapText="1"/>
    </xf>
    <xf numFmtId="0" fontId="24" fillId="4" borderId="13" xfId="1" applyFont="1" applyFill="1" applyBorder="1" applyAlignment="1">
      <alignment horizontal="left" wrapText="1" indent="1"/>
    </xf>
    <xf numFmtId="0" fontId="24" fillId="4" borderId="13" xfId="1" applyFont="1" applyFill="1" applyBorder="1" applyAlignment="1">
      <alignment wrapText="1"/>
    </xf>
    <xf numFmtId="0" fontId="24" fillId="4" borderId="29" xfId="1" applyFont="1" applyFill="1" applyBorder="1" applyAlignment="1">
      <alignment wrapText="1"/>
    </xf>
    <xf numFmtId="0" fontId="25" fillId="0" borderId="23" xfId="1" applyFont="1" applyFill="1" applyBorder="1"/>
    <xf numFmtId="0" fontId="24" fillId="4" borderId="0" xfId="1" applyFont="1" applyFill="1" applyBorder="1" applyAlignment="1">
      <alignment horizontal="center"/>
    </xf>
    <xf numFmtId="0" fontId="24" fillId="4" borderId="13" xfId="1" applyFont="1" applyFill="1" applyBorder="1"/>
    <xf numFmtId="0" fontId="24" fillId="4" borderId="13" xfId="1" applyFont="1" applyFill="1" applyBorder="1" applyAlignment="1"/>
    <xf numFmtId="0" fontId="24" fillId="4" borderId="12" xfId="1" applyFont="1" applyFill="1" applyBorder="1" applyAlignment="1"/>
    <xf numFmtId="0" fontId="25" fillId="4" borderId="0" xfId="2" applyFont="1" applyFill="1"/>
    <xf numFmtId="0" fontId="25" fillId="4" borderId="0" xfId="2" applyFont="1" applyFill="1" applyAlignment="1">
      <alignment horizontal="right"/>
    </xf>
    <xf numFmtId="0" fontId="25" fillId="0" borderId="0" xfId="2" applyFont="1" applyFill="1"/>
    <xf numFmtId="0" fontId="24" fillId="4" borderId="0" xfId="2" applyFont="1" applyFill="1"/>
    <xf numFmtId="0" fontId="24" fillId="4" borderId="0" xfId="2" applyFont="1" applyFill="1" applyAlignment="1">
      <alignment horizontal="right"/>
    </xf>
    <xf numFmtId="0" fontId="24" fillId="4" borderId="13" xfId="2" applyFont="1" applyFill="1" applyBorder="1" applyAlignment="1">
      <alignment horizontal="center"/>
    </xf>
    <xf numFmtId="0" fontId="24" fillId="4" borderId="21" xfId="2" applyFont="1" applyFill="1" applyBorder="1" applyAlignment="1"/>
    <xf numFmtId="0" fontId="24" fillId="4" borderId="0" xfId="2" applyFont="1" applyFill="1" applyBorder="1" applyAlignment="1">
      <alignment horizontal="left" vertical="center" wrapText="1"/>
    </xf>
    <xf numFmtId="0" fontId="24" fillId="4" borderId="0" xfId="2" applyFont="1" applyFill="1" applyBorder="1" applyAlignment="1">
      <alignment horizontal="right" vertical="center" wrapText="1"/>
    </xf>
    <xf numFmtId="0" fontId="24" fillId="4" borderId="0" xfId="2" applyFont="1" applyFill="1" applyAlignment="1">
      <alignment horizontal="justify"/>
    </xf>
    <xf numFmtId="0" fontId="24" fillId="0" borderId="0" xfId="2" applyFont="1" applyFill="1" applyAlignment="1"/>
    <xf numFmtId="0" fontId="24" fillId="0" borderId="0" xfId="2" applyFont="1" applyFill="1" applyAlignment="1">
      <alignment horizontal="center"/>
    </xf>
    <xf numFmtId="0" fontId="24" fillId="0" borderId="0" xfId="2" applyFont="1" applyFill="1"/>
    <xf numFmtId="0" fontId="24" fillId="4" borderId="0" xfId="2" applyFont="1" applyFill="1" applyAlignment="1">
      <alignment horizontal="center"/>
    </xf>
    <xf numFmtId="0" fontId="24" fillId="4" borderId="0" xfId="2" applyFont="1" applyFill="1" applyAlignment="1">
      <alignment horizontal="left" indent="15"/>
    </xf>
    <xf numFmtId="0" fontId="24" fillId="4" borderId="0" xfId="2" applyFont="1" applyFill="1" applyAlignment="1">
      <alignment horizontal="left" indent="8"/>
    </xf>
    <xf numFmtId="14" fontId="29" fillId="0" borderId="0" xfId="2" applyNumberFormat="1" applyFont="1" applyFill="1"/>
    <xf numFmtId="0" fontId="25" fillId="0" borderId="0" xfId="2" applyFont="1" applyFill="1" applyAlignment="1">
      <alignment horizontal="justify"/>
    </xf>
    <xf numFmtId="0" fontId="26" fillId="4" borderId="0" xfId="2" applyFont="1" applyFill="1" applyAlignment="1">
      <alignment horizontal="center"/>
    </xf>
    <xf numFmtId="0" fontId="24" fillId="4" borderId="0" xfId="2" applyFont="1" applyFill="1" applyBorder="1" applyAlignment="1">
      <alignment horizontal="left"/>
    </xf>
    <xf numFmtId="0" fontId="24" fillId="4" borderId="0" xfId="2" applyFont="1" applyFill="1" applyBorder="1" applyAlignment="1">
      <alignment horizontal="right"/>
    </xf>
    <xf numFmtId="0" fontId="24" fillId="4" borderId="0" xfId="2" applyFont="1" applyFill="1" applyAlignment="1"/>
    <xf numFmtId="0" fontId="24" fillId="4" borderId="0" xfId="1" applyFont="1" applyFill="1" applyAlignment="1"/>
    <xf numFmtId="0" fontId="24" fillId="4" borderId="0" xfId="1" applyFont="1" applyFill="1" applyAlignment="1">
      <alignment horizontal="left" indent="4"/>
    </xf>
    <xf numFmtId="0" fontId="24" fillId="4" borderId="0" xfId="1" applyFont="1" applyFill="1" applyBorder="1"/>
    <xf numFmtId="0" fontId="26" fillId="4" borderId="0" xfId="2" applyFont="1" applyFill="1" applyAlignment="1"/>
    <xf numFmtId="0" fontId="25" fillId="0" borderId="0" xfId="2" applyFont="1"/>
    <xf numFmtId="0" fontId="29" fillId="4" borderId="13" xfId="2" applyFont="1" applyFill="1" applyBorder="1" applyAlignment="1">
      <alignment horizontal="center" vertical="top" wrapText="1"/>
    </xf>
    <xf numFmtId="0" fontId="27" fillId="4" borderId="13" xfId="2" applyFont="1" applyFill="1" applyBorder="1" applyAlignment="1">
      <alignment horizontal="center"/>
    </xf>
    <xf numFmtId="0" fontId="27" fillId="4" borderId="13" xfId="2" applyFont="1" applyFill="1" applyBorder="1" applyAlignment="1">
      <alignment horizontal="center" wrapText="1"/>
    </xf>
    <xf numFmtId="0" fontId="44" fillId="0" borderId="0" xfId="2" applyFont="1" applyAlignment="1">
      <alignment horizontal="center"/>
    </xf>
    <xf numFmtId="0" fontId="24" fillId="4" borderId="13" xfId="2" applyFont="1" applyFill="1" applyBorder="1"/>
    <xf numFmtId="0" fontId="24" fillId="4" borderId="13" xfId="2" applyFont="1" applyFill="1" applyBorder="1" applyAlignment="1">
      <alignment shrinkToFit="1"/>
    </xf>
    <xf numFmtId="14" fontId="24" fillId="4" borderId="13" xfId="2" applyNumberFormat="1" applyFont="1" applyFill="1" applyBorder="1"/>
    <xf numFmtId="0" fontId="24" fillId="4" borderId="0" xfId="2" applyFont="1" applyFill="1" applyBorder="1" applyAlignment="1">
      <alignment vertical="justify" wrapText="1"/>
    </xf>
    <xf numFmtId="0" fontId="24" fillId="0" borderId="0" xfId="2" applyFont="1"/>
    <xf numFmtId="0" fontId="24" fillId="4" borderId="0" xfId="2" applyFont="1" applyFill="1" applyAlignment="1">
      <alignment horizontal="left"/>
    </xf>
    <xf numFmtId="0" fontId="24" fillId="4" borderId="0" xfId="2" applyNumberFormat="1" applyFont="1" applyFill="1" applyAlignment="1">
      <alignment vertical="center" wrapText="1"/>
    </xf>
    <xf numFmtId="0" fontId="45" fillId="4" borderId="0" xfId="2" applyFont="1" applyFill="1"/>
    <xf numFmtId="0" fontId="46" fillId="4" borderId="0" xfId="2" applyFont="1" applyFill="1" applyAlignment="1">
      <alignment horizontal="right"/>
    </xf>
    <xf numFmtId="0" fontId="45" fillId="0" borderId="0" xfId="2" applyFont="1"/>
    <xf numFmtId="0" fontId="47" fillId="4" borderId="0" xfId="2" applyFont="1" applyFill="1" applyAlignment="1">
      <alignment horizontal="center"/>
    </xf>
    <xf numFmtId="0" fontId="47" fillId="4" borderId="0" xfId="2" applyFont="1" applyFill="1" applyAlignment="1"/>
    <xf numFmtId="0" fontId="47" fillId="4" borderId="0" xfId="2" applyFont="1" applyFill="1" applyAlignment="1">
      <alignment vertical="center" wrapText="1"/>
    </xf>
    <xf numFmtId="0" fontId="24" fillId="4" borderId="0" xfId="2" applyFont="1" applyFill="1" applyAlignment="1">
      <alignment vertical="center" wrapText="1" shrinkToFit="1"/>
    </xf>
    <xf numFmtId="0" fontId="24" fillId="4" borderId="0" xfId="2" applyFont="1" applyFill="1" applyBorder="1" applyAlignment="1"/>
    <xf numFmtId="0" fontId="26" fillId="4" borderId="0" xfId="2" applyFont="1" applyFill="1" applyAlignment="1">
      <alignment horizontal="right"/>
    </xf>
    <xf numFmtId="0" fontId="25" fillId="0" borderId="0" xfId="2" applyFont="1" applyAlignment="1">
      <alignment horizontal="center"/>
    </xf>
    <xf numFmtId="0" fontId="24" fillId="4" borderId="23" xfId="2" applyFont="1" applyFill="1" applyBorder="1"/>
    <xf numFmtId="0" fontId="24" fillId="4" borderId="0" xfId="2" applyFont="1" applyFill="1" applyBorder="1"/>
    <xf numFmtId="0" fontId="4" fillId="0" borderId="0" xfId="2"/>
    <xf numFmtId="0" fontId="23" fillId="0" borderId="0" xfId="2" applyFont="1" applyAlignment="1">
      <alignment horizontal="right"/>
    </xf>
    <xf numFmtId="0" fontId="24" fillId="4" borderId="0" xfId="2" applyFont="1" applyFill="1" applyAlignment="1">
      <alignment horizontal="right" vertical="justify" wrapText="1"/>
    </xf>
    <xf numFmtId="14" fontId="24" fillId="4" borderId="0" xfId="2" applyNumberFormat="1" applyFont="1" applyFill="1" applyAlignment="1">
      <alignment horizontal="center" vertical="justify" wrapText="1"/>
    </xf>
    <xf numFmtId="0" fontId="4" fillId="0" borderId="0" xfId="2" applyAlignment="1">
      <alignment horizontal="center"/>
    </xf>
    <xf numFmtId="0" fontId="24" fillId="4" borderId="0" xfId="2" applyFont="1" applyFill="1" applyAlignment="1">
      <alignment vertical="center" wrapText="1"/>
    </xf>
    <xf numFmtId="49" fontId="24" fillId="4" borderId="0" xfId="2" applyNumberFormat="1" applyFont="1" applyFill="1" applyAlignment="1">
      <alignment horizontal="center" vertical="center" wrapText="1"/>
    </xf>
    <xf numFmtId="0" fontId="24" fillId="4" borderId="0" xfId="2" applyFont="1" applyFill="1" applyAlignment="1">
      <alignment horizontal="left" vertical="center" wrapText="1"/>
    </xf>
    <xf numFmtId="0" fontId="4" fillId="0" borderId="23" xfId="2" applyBorder="1"/>
    <xf numFmtId="0" fontId="24" fillId="4" borderId="0" xfId="2" applyFont="1" applyFill="1" applyAlignment="1">
      <alignment vertical="top"/>
    </xf>
    <xf numFmtId="0" fontId="24" fillId="0" borderId="0" xfId="2" applyFont="1" applyAlignment="1">
      <alignment horizontal="left" vertical="top"/>
    </xf>
    <xf numFmtId="0" fontId="49" fillId="0" borderId="0" xfId="2" applyFont="1"/>
    <xf numFmtId="0" fontId="4" fillId="0" borderId="0" xfId="1"/>
    <xf numFmtId="0" fontId="4" fillId="0" borderId="0" xfId="1" applyFont="1"/>
    <xf numFmtId="0" fontId="24" fillId="4" borderId="0" xfId="4" applyFont="1" applyFill="1" applyAlignment="1">
      <alignment vertical="top"/>
    </xf>
    <xf numFmtId="0" fontId="4" fillId="0" borderId="0" xfId="1" applyFill="1"/>
    <xf numFmtId="0" fontId="6" fillId="0" borderId="0" xfId="1" applyFont="1" applyFill="1" applyAlignment="1">
      <alignment horizontal="right"/>
    </xf>
    <xf numFmtId="0" fontId="24" fillId="0" borderId="13" xfId="1" applyFont="1" applyFill="1" applyBorder="1" applyAlignment="1">
      <alignment horizontal="center" wrapText="1"/>
    </xf>
    <xf numFmtId="0" fontId="24" fillId="0" borderId="13" xfId="1" applyFont="1" applyFill="1" applyBorder="1" applyAlignment="1">
      <alignment horizontal="center"/>
    </xf>
    <xf numFmtId="0" fontId="4" fillId="0" borderId="0" xfId="1" applyFill="1" applyAlignment="1">
      <alignment horizontal="center"/>
    </xf>
    <xf numFmtId="0" fontId="24" fillId="0" borderId="13" xfId="1" applyFont="1" applyFill="1" applyBorder="1"/>
    <xf numFmtId="0" fontId="24" fillId="0" borderId="13" xfId="4" applyFont="1" applyFill="1" applyBorder="1"/>
    <xf numFmtId="0" fontId="24" fillId="0" borderId="0" xfId="4" applyFont="1" applyFill="1"/>
    <xf numFmtId="0" fontId="24" fillId="0" borderId="0" xfId="1" applyFont="1" applyFill="1"/>
    <xf numFmtId="0" fontId="25" fillId="4" borderId="0" xfId="1" applyFont="1" applyFill="1" applyAlignment="1">
      <alignment horizontal="center" vertical="top"/>
    </xf>
    <xf numFmtId="0" fontId="24" fillId="4" borderId="0" xfId="1" applyFont="1" applyFill="1" applyAlignment="1">
      <alignment horizontal="center" vertical="top" wrapText="1"/>
    </xf>
    <xf numFmtId="0" fontId="24" fillId="4" borderId="0" xfId="1" applyFont="1" applyFill="1" applyAlignment="1">
      <alignment horizontal="center" vertical="center" wrapText="1"/>
    </xf>
    <xf numFmtId="0" fontId="24" fillId="4" borderId="13" xfId="1" applyFont="1" applyFill="1" applyBorder="1" applyAlignment="1">
      <alignment horizontal="center" vertical="top" wrapText="1"/>
    </xf>
    <xf numFmtId="0" fontId="24" fillId="4" borderId="13" xfId="1" applyFont="1" applyFill="1" applyBorder="1" applyAlignment="1">
      <alignment horizontal="center" vertical="top"/>
    </xf>
    <xf numFmtId="164" fontId="24" fillId="4" borderId="21" xfId="1" applyNumberFormat="1" applyFont="1" applyFill="1" applyBorder="1" applyAlignment="1">
      <alignment horizontal="center" vertical="top" shrinkToFit="1"/>
    </xf>
    <xf numFmtId="0" fontId="24" fillId="4" borderId="0" xfId="1" applyFont="1" applyFill="1" applyAlignment="1">
      <alignment horizontal="center" vertical="top"/>
    </xf>
    <xf numFmtId="0" fontId="24" fillId="4" borderId="0" xfId="1" applyFont="1" applyFill="1" applyAlignment="1">
      <alignment horizontal="justify" vertical="justify" wrapText="1"/>
    </xf>
    <xf numFmtId="0" fontId="26" fillId="4" borderId="0" xfId="1" applyFont="1" applyFill="1" applyAlignment="1"/>
    <xf numFmtId="0" fontId="24" fillId="4" borderId="0" xfId="1" applyFont="1" applyFill="1" applyAlignment="1">
      <alignment horizontal="left" vertical="top"/>
    </xf>
    <xf numFmtId="0" fontId="24" fillId="4" borderId="0" xfId="1" applyFont="1" applyFill="1" applyAlignment="1">
      <alignment vertical="top"/>
    </xf>
    <xf numFmtId="0" fontId="25" fillId="0" borderId="0" xfId="1" applyFont="1" applyAlignment="1"/>
    <xf numFmtId="0" fontId="24" fillId="4" borderId="0" xfId="1" applyFont="1" applyFill="1" applyAlignment="1">
      <alignment horizontal="left"/>
    </xf>
    <xf numFmtId="0" fontId="24" fillId="4" borderId="0" xfId="1" applyFont="1" applyFill="1" applyAlignment="1">
      <alignment horizontal="left" wrapText="1"/>
    </xf>
    <xf numFmtId="0" fontId="24" fillId="4" borderId="0" xfId="1" applyFont="1" applyFill="1" applyAlignment="1">
      <alignment vertical="justify" wrapText="1"/>
    </xf>
    <xf numFmtId="0" fontId="51" fillId="0" borderId="0" xfId="1" applyFont="1"/>
    <xf numFmtId="0" fontId="51" fillId="4" borderId="0" xfId="1" applyFont="1" applyFill="1"/>
    <xf numFmtId="0" fontId="53" fillId="4" borderId="35" xfId="1" applyNumberFormat="1" applyFont="1" applyFill="1" applyBorder="1" applyAlignment="1">
      <alignment horizontal="center" vertical="center"/>
    </xf>
    <xf numFmtId="0" fontId="56" fillId="10" borderId="13" xfId="1" applyFont="1" applyFill="1" applyBorder="1" applyAlignment="1">
      <alignment horizontal="center"/>
    </xf>
    <xf numFmtId="1" fontId="57" fillId="11" borderId="13" xfId="1" applyNumberFormat="1" applyFont="1" applyFill="1" applyBorder="1" applyAlignment="1" applyProtection="1">
      <alignment horizontal="center" vertical="center" wrapText="1"/>
      <protection hidden="1"/>
    </xf>
    <xf numFmtId="0" fontId="11" fillId="4" borderId="35" xfId="1" applyFont="1" applyFill="1" applyBorder="1" applyAlignment="1">
      <alignment horizontal="center"/>
    </xf>
    <xf numFmtId="1" fontId="51" fillId="0" borderId="0" xfId="1" applyNumberFormat="1" applyFont="1"/>
    <xf numFmtId="0" fontId="58" fillId="4" borderId="0" xfId="11" applyFont="1" applyFill="1"/>
    <xf numFmtId="0" fontId="59" fillId="12" borderId="11" xfId="21" applyFont="1" applyFill="1" applyBorder="1" applyAlignment="1" applyProtection="1">
      <alignment horizontal="center" vertical="center"/>
      <protection locked="0"/>
    </xf>
    <xf numFmtId="0" fontId="62" fillId="0" borderId="18" xfId="0" applyFont="1" applyBorder="1" applyAlignment="1">
      <alignment horizontal="center"/>
    </xf>
    <xf numFmtId="0" fontId="21" fillId="0" borderId="20" xfId="0" applyFont="1" applyBorder="1" applyAlignment="1">
      <alignment horizontal="center"/>
    </xf>
    <xf numFmtId="0" fontId="24" fillId="0" borderId="25" xfId="8" applyFont="1" applyBorder="1" applyAlignment="1">
      <alignment horizontal="center" vertical="center" wrapText="1"/>
    </xf>
    <xf numFmtId="0" fontId="24" fillId="0" borderId="16" xfId="8" applyFont="1" applyBorder="1" applyAlignment="1">
      <alignment horizontal="center" vertical="center" wrapText="1"/>
    </xf>
    <xf numFmtId="165" fontId="24" fillId="0" borderId="15" xfId="8" applyNumberFormat="1" applyFont="1" applyFill="1" applyBorder="1" applyAlignment="1">
      <alignment vertical="top" wrapText="1"/>
    </xf>
    <xf numFmtId="165" fontId="24" fillId="0" borderId="0" xfId="8" applyNumberFormat="1" applyFont="1" applyFill="1" applyBorder="1" applyAlignment="1">
      <alignment vertical="top" wrapText="1"/>
    </xf>
    <xf numFmtId="0" fontId="63" fillId="0" borderId="0" xfId="1" applyFont="1"/>
    <xf numFmtId="0" fontId="66" fillId="0" borderId="0" xfId="22"/>
    <xf numFmtId="0" fontId="68" fillId="0" borderId="0" xfId="22" applyFont="1" applyAlignment="1">
      <alignment horizontal="left"/>
    </xf>
    <xf numFmtId="0" fontId="68" fillId="0" borderId="0" xfId="22" applyFont="1"/>
    <xf numFmtId="0" fontId="68" fillId="0" borderId="0" xfId="22" applyFont="1" applyAlignment="1">
      <alignment horizontal="left" indent="4"/>
    </xf>
    <xf numFmtId="0" fontId="68" fillId="0" borderId="0" xfId="22" applyFont="1" applyFill="1" applyAlignment="1"/>
    <xf numFmtId="0" fontId="66" fillId="0" borderId="0" xfId="22" applyAlignment="1">
      <alignment horizontal="center" vertical="top"/>
    </xf>
    <xf numFmtId="0" fontId="68" fillId="0" borderId="0" xfId="22" applyFont="1" applyAlignment="1">
      <alignment horizontal="left" indent="15"/>
    </xf>
    <xf numFmtId="0" fontId="6" fillId="0" borderId="0" xfId="22" applyFont="1" applyFill="1" applyAlignment="1">
      <alignment wrapText="1"/>
    </xf>
    <xf numFmtId="0" fontId="67" fillId="0" borderId="0" xfId="22" applyFont="1"/>
    <xf numFmtId="0" fontId="66" fillId="0" borderId="0" xfId="22" applyAlignment="1">
      <alignment horizontal="center"/>
    </xf>
    <xf numFmtId="0" fontId="25" fillId="0" borderId="0" xfId="22" applyFont="1" applyAlignment="1">
      <alignment horizontal="center"/>
    </xf>
    <xf numFmtId="0" fontId="16" fillId="7" borderId="12" xfId="7" applyFont="1" applyFill="1" applyBorder="1" applyAlignment="1">
      <alignment horizontal="center" vertical="top" wrapText="1"/>
    </xf>
    <xf numFmtId="49" fontId="17" fillId="8" borderId="13" xfId="7" applyNumberFormat="1" applyFont="1" applyFill="1" applyBorder="1" applyAlignment="1">
      <alignment horizontal="center" vertical="top" wrapText="1"/>
    </xf>
    <xf numFmtId="0" fontId="4" fillId="0" borderId="0" xfId="7" applyAlignment="1">
      <alignment horizontal="center" vertical="top"/>
    </xf>
    <xf numFmtId="0" fontId="23" fillId="0" borderId="0" xfId="22" applyFont="1"/>
    <xf numFmtId="167" fontId="24" fillId="4" borderId="0" xfId="1" applyNumberFormat="1" applyFont="1" applyFill="1" applyProtection="1">
      <protection locked="0"/>
    </xf>
    <xf numFmtId="167" fontId="24" fillId="4" borderId="0" xfId="1" applyNumberFormat="1" applyFont="1" applyFill="1"/>
    <xf numFmtId="0" fontId="17" fillId="8" borderId="13" xfId="1" applyFont="1" applyFill="1" applyBorder="1" applyAlignment="1">
      <alignment horizontal="center" vertical="top"/>
    </xf>
    <xf numFmtId="0" fontId="17" fillId="8" borderId="13" xfId="1" applyFont="1" applyFill="1" applyBorder="1" applyAlignment="1">
      <alignment vertical="top"/>
    </xf>
    <xf numFmtId="49" fontId="17" fillId="8" borderId="13" xfId="1" applyNumberFormat="1" applyFont="1" applyFill="1" applyBorder="1" applyAlignment="1">
      <alignment horizontal="left" vertical="top" wrapText="1"/>
    </xf>
    <xf numFmtId="1" fontId="26" fillId="4" borderId="21" xfId="1" applyNumberFormat="1" applyFont="1" applyFill="1" applyBorder="1" applyAlignment="1">
      <alignment horizontal="center"/>
    </xf>
    <xf numFmtId="0" fontId="13" fillId="4" borderId="0" xfId="1" applyFont="1" applyFill="1" applyBorder="1" applyAlignment="1">
      <alignment horizontal="left" vertical="center" wrapText="1"/>
    </xf>
    <xf numFmtId="0" fontId="12" fillId="4" borderId="0" xfId="1" applyFont="1" applyFill="1" applyBorder="1" applyAlignment="1">
      <alignment horizontal="left"/>
    </xf>
    <xf numFmtId="0" fontId="12" fillId="4" borderId="7" xfId="1" applyFont="1" applyFill="1" applyBorder="1" applyAlignment="1">
      <alignment horizontal="left"/>
    </xf>
    <xf numFmtId="0" fontId="11" fillId="4" borderId="0" xfId="1" applyFont="1" applyFill="1" applyBorder="1" applyAlignment="1">
      <alignment vertical="center" wrapText="1"/>
    </xf>
    <xf numFmtId="0" fontId="4" fillId="4" borderId="0" xfId="1" applyFill="1" applyAlignment="1">
      <alignment vertical="center" wrapText="1"/>
    </xf>
    <xf numFmtId="0" fontId="12" fillId="4" borderId="0"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3" fillId="4" borderId="7" xfId="1" applyFont="1" applyFill="1" applyBorder="1" applyAlignment="1">
      <alignment horizontal="left" vertical="center" wrapText="1"/>
    </xf>
    <xf numFmtId="0" fontId="5" fillId="4" borderId="0" xfId="1" applyFont="1" applyFill="1" applyBorder="1" applyAlignment="1">
      <alignment horizontal="right"/>
    </xf>
    <xf numFmtId="0" fontId="5" fillId="4" borderId="0" xfId="1" applyFont="1" applyFill="1" applyBorder="1" applyAlignment="1">
      <alignment horizontal="center"/>
    </xf>
    <xf numFmtId="0" fontId="6" fillId="4" borderId="0" xfId="1" applyFont="1" applyFill="1" applyBorder="1" applyAlignment="1">
      <alignment horizontal="center"/>
    </xf>
    <xf numFmtId="14" fontId="12" fillId="4" borderId="0" xfId="1" applyNumberFormat="1" applyFont="1" applyFill="1" applyBorder="1" applyAlignment="1">
      <alignment horizontal="left" vertical="center" wrapText="1"/>
    </xf>
    <xf numFmtId="0" fontId="11" fillId="4" borderId="4" xfId="0" applyFont="1" applyFill="1" applyBorder="1" applyAlignment="1">
      <alignment horizontal="left"/>
    </xf>
    <xf numFmtId="0" fontId="11" fillId="4" borderId="0" xfId="1" applyFont="1" applyFill="1" applyBorder="1" applyAlignment="1">
      <alignment horizontal="left" vertical="top" wrapText="1"/>
    </xf>
    <xf numFmtId="164" fontId="12" fillId="4" borderId="0" xfId="1" applyNumberFormat="1" applyFont="1" applyFill="1" applyBorder="1" applyAlignment="1">
      <alignment horizontal="left"/>
    </xf>
    <xf numFmtId="164" fontId="12" fillId="4" borderId="7" xfId="1" applyNumberFormat="1" applyFont="1" applyFill="1" applyBorder="1" applyAlignment="1">
      <alignment horizontal="left"/>
    </xf>
    <xf numFmtId="0" fontId="6" fillId="4" borderId="0" xfId="1" applyFont="1" applyFill="1" applyBorder="1" applyAlignment="1">
      <alignment vertical="center" wrapText="1"/>
    </xf>
    <xf numFmtId="0" fontId="4" fillId="4" borderId="9" xfId="1" applyFill="1" applyBorder="1" applyAlignment="1">
      <alignmen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7" fillId="8" borderId="12" xfId="7" applyFont="1" applyFill="1" applyBorder="1" applyAlignment="1">
      <alignment horizontal="left" vertical="top" wrapText="1"/>
    </xf>
    <xf numFmtId="0" fontId="17" fillId="8" borderId="26" xfId="7" applyFont="1" applyFill="1" applyBorder="1" applyAlignment="1">
      <alignment horizontal="left" vertical="top" wrapText="1"/>
    </xf>
    <xf numFmtId="0" fontId="17" fillId="8" borderId="24" xfId="7" applyFont="1" applyFill="1" applyBorder="1" applyAlignment="1">
      <alignment horizontal="left" vertical="top" wrapText="1"/>
    </xf>
    <xf numFmtId="0" fontId="17" fillId="8" borderId="12" xfId="7" applyFont="1" applyFill="1" applyBorder="1" applyAlignment="1">
      <alignment horizontal="center" vertical="top"/>
    </xf>
    <xf numFmtId="0" fontId="17" fillId="8" borderId="26" xfId="7" applyFont="1" applyFill="1" applyBorder="1" applyAlignment="1">
      <alignment horizontal="center" vertical="top"/>
    </xf>
    <xf numFmtId="0" fontId="17" fillId="8" borderId="24" xfId="7" applyFont="1" applyFill="1" applyBorder="1" applyAlignment="1">
      <alignment horizontal="center" vertical="top"/>
    </xf>
    <xf numFmtId="0" fontId="69" fillId="8" borderId="17" xfId="1" applyFont="1" applyFill="1" applyBorder="1" applyAlignment="1">
      <alignment horizontal="left" vertical="top" wrapText="1"/>
    </xf>
    <xf numFmtId="0" fontId="69" fillId="8" borderId="15" xfId="1" applyFont="1" applyFill="1" applyBorder="1" applyAlignment="1">
      <alignment horizontal="left" vertical="top" wrapText="1"/>
    </xf>
    <xf numFmtId="0" fontId="69" fillId="8" borderId="18" xfId="1" applyFont="1" applyFill="1" applyBorder="1" applyAlignment="1">
      <alignment horizontal="left" vertical="top" wrapText="1"/>
    </xf>
    <xf numFmtId="0" fontId="69" fillId="8" borderId="19" xfId="1" applyFont="1" applyFill="1" applyBorder="1" applyAlignment="1">
      <alignment horizontal="left" vertical="top" wrapText="1"/>
    </xf>
    <xf numFmtId="0" fontId="69" fillId="8" borderId="14" xfId="1" applyFont="1" applyFill="1" applyBorder="1" applyAlignment="1">
      <alignment horizontal="left" vertical="top" wrapText="1"/>
    </xf>
    <xf numFmtId="0" fontId="69" fillId="8" borderId="20" xfId="1" applyFont="1" applyFill="1" applyBorder="1" applyAlignment="1">
      <alignment horizontal="left" vertical="top" wrapText="1"/>
    </xf>
    <xf numFmtId="0" fontId="22" fillId="0" borderId="0" xfId="1" applyFont="1"/>
    <xf numFmtId="0" fontId="22" fillId="0" borderId="0" xfId="1" applyFont="1" applyAlignment="1">
      <alignment horizontal="center" wrapText="1"/>
    </xf>
    <xf numFmtId="0" fontId="22" fillId="4" borderId="13" xfId="1" applyFont="1" applyFill="1" applyBorder="1" applyAlignment="1">
      <alignment horizontal="left"/>
    </xf>
    <xf numFmtId="0" fontId="4" fillId="0" borderId="0" xfId="1"/>
    <xf numFmtId="0" fontId="22" fillId="4" borderId="0" xfId="1" applyFont="1" applyFill="1" applyBorder="1" applyAlignment="1">
      <alignment horizontal="left" vertical="top" wrapText="1"/>
    </xf>
    <xf numFmtId="0" fontId="22" fillId="4" borderId="13" xfId="1" applyFont="1" applyFill="1" applyBorder="1" applyAlignment="1">
      <alignment horizontal="justify" vertical="justify" wrapText="1"/>
    </xf>
    <xf numFmtId="0" fontId="24" fillId="4" borderId="13" xfId="1" applyFont="1" applyFill="1" applyBorder="1" applyAlignment="1">
      <alignment horizontal="left" vertical="justify" wrapText="1"/>
    </xf>
    <xf numFmtId="0" fontId="22" fillId="0" borderId="13" xfId="1" applyFont="1" applyBorder="1" applyAlignment="1">
      <alignment horizontal="center" vertical="top"/>
    </xf>
    <xf numFmtId="0" fontId="22" fillId="0" borderId="13" xfId="1" applyFont="1" applyBorder="1" applyAlignment="1">
      <alignment vertical="top"/>
    </xf>
    <xf numFmtId="0" fontId="22" fillId="0" borderId="13" xfId="1" applyFont="1" applyBorder="1"/>
    <xf numFmtId="0" fontId="23" fillId="0" borderId="13" xfId="0" applyFont="1" applyBorder="1" applyAlignment="1">
      <alignment horizontal="left"/>
    </xf>
    <xf numFmtId="0" fontId="23" fillId="0" borderId="15" xfId="1" applyFont="1" applyBorder="1" applyAlignment="1">
      <alignment vertical="top" wrapText="1"/>
    </xf>
    <xf numFmtId="0" fontId="24" fillId="4" borderId="15" xfId="1" applyFont="1" applyFill="1" applyBorder="1" applyAlignment="1">
      <alignment horizontal="left" vertical="top" wrapText="1"/>
    </xf>
    <xf numFmtId="0" fontId="23" fillId="0" borderId="0" xfId="1" applyFont="1" applyBorder="1" applyAlignment="1">
      <alignment vertical="top" wrapText="1"/>
    </xf>
    <xf numFmtId="0" fontId="24" fillId="0" borderId="0" xfId="1" applyFont="1" applyBorder="1" applyAlignment="1">
      <alignment vertical="top" wrapText="1"/>
    </xf>
    <xf numFmtId="0" fontId="23" fillId="0" borderId="13" xfId="1" applyFont="1" applyBorder="1" applyAlignment="1">
      <alignment vertical="top"/>
    </xf>
    <xf numFmtId="0" fontId="22" fillId="0" borderId="13" xfId="1" applyFont="1" applyBorder="1" applyAlignment="1">
      <alignment horizontal="center" vertical="center"/>
    </xf>
    <xf numFmtId="1" fontId="23" fillId="0" borderId="13" xfId="1" applyNumberFormat="1" applyFont="1" applyBorder="1" applyAlignment="1">
      <alignment horizontal="left"/>
    </xf>
    <xf numFmtId="0" fontId="22" fillId="4" borderId="13" xfId="1" applyFont="1" applyFill="1" applyBorder="1" applyAlignment="1">
      <alignment horizontal="left" wrapText="1"/>
    </xf>
    <xf numFmtId="0" fontId="23" fillId="0" borderId="17" xfId="1" applyFont="1" applyBorder="1" applyAlignment="1">
      <alignment horizontal="left" vertical="top"/>
    </xf>
    <xf numFmtId="0" fontId="23" fillId="0" borderId="15" xfId="1" applyFont="1" applyBorder="1" applyAlignment="1">
      <alignment horizontal="left" vertical="top"/>
    </xf>
    <xf numFmtId="0" fontId="23" fillId="0" borderId="18" xfId="1" applyFont="1" applyBorder="1" applyAlignment="1">
      <alignment horizontal="left" vertical="top"/>
    </xf>
    <xf numFmtId="0" fontId="23" fillId="0" borderId="19" xfId="1" applyFont="1" applyBorder="1" applyAlignment="1">
      <alignment horizontal="left" vertical="top"/>
    </xf>
    <xf numFmtId="0" fontId="23" fillId="0" borderId="14" xfId="1" applyFont="1" applyBorder="1" applyAlignment="1">
      <alignment horizontal="left" vertical="top"/>
    </xf>
    <xf numFmtId="0" fontId="23" fillId="0" borderId="20" xfId="1" applyFont="1" applyBorder="1" applyAlignment="1">
      <alignment horizontal="left" vertical="top"/>
    </xf>
    <xf numFmtId="14" fontId="22" fillId="4" borderId="13" xfId="1" applyNumberFormat="1" applyFont="1" applyFill="1" applyBorder="1" applyAlignment="1">
      <alignment horizontal="left"/>
    </xf>
    <xf numFmtId="0" fontId="23" fillId="0" borderId="0" xfId="1" applyFont="1" applyBorder="1"/>
    <xf numFmtId="14" fontId="22" fillId="4" borderId="16" xfId="1" applyNumberFormat="1" applyFont="1" applyFill="1" applyBorder="1" applyAlignment="1">
      <alignment horizontal="left"/>
    </xf>
    <xf numFmtId="0" fontId="22" fillId="4" borderId="13" xfId="1" applyFont="1" applyFill="1" applyBorder="1" applyAlignment="1">
      <alignment vertical="justify" wrapText="1"/>
    </xf>
    <xf numFmtId="0" fontId="22" fillId="4" borderId="17" xfId="0" applyFont="1" applyFill="1" applyBorder="1" applyAlignment="1">
      <alignment horizontal="justify" vertical="justify" wrapText="1"/>
    </xf>
    <xf numFmtId="0" fontId="0" fillId="0" borderId="15" xfId="0" applyBorder="1"/>
    <xf numFmtId="0" fontId="0" fillId="0" borderId="18" xfId="0" applyBorder="1"/>
    <xf numFmtId="0" fontId="0" fillId="0" borderId="19" xfId="0" applyBorder="1"/>
    <xf numFmtId="0" fontId="0" fillId="0" borderId="14" xfId="0" applyBorder="1"/>
    <xf numFmtId="0" fontId="0" fillId="0" borderId="20" xfId="0" applyBorder="1"/>
    <xf numFmtId="0" fontId="26" fillId="4" borderId="13" xfId="1" applyFont="1" applyFill="1" applyBorder="1" applyAlignment="1">
      <alignment horizontal="left"/>
    </xf>
    <xf numFmtId="0" fontId="24" fillId="4" borderId="17" xfId="0" applyFont="1" applyFill="1" applyBorder="1" applyAlignment="1">
      <alignment horizontal="left" vertical="justify" wrapText="1"/>
    </xf>
    <xf numFmtId="0" fontId="24" fillId="4" borderId="15" xfId="0" applyFont="1" applyFill="1" applyBorder="1" applyAlignment="1">
      <alignment horizontal="left" vertical="justify" wrapText="1"/>
    </xf>
    <xf numFmtId="0" fontId="24" fillId="4" borderId="19" xfId="0" applyFont="1" applyFill="1" applyBorder="1" applyAlignment="1">
      <alignment horizontal="left" vertical="justify" wrapText="1"/>
    </xf>
    <xf numFmtId="0" fontId="24" fillId="4" borderId="14" xfId="0" applyFont="1" applyFill="1" applyBorder="1" applyAlignment="1">
      <alignment horizontal="left" vertical="justify" wrapText="1"/>
    </xf>
    <xf numFmtId="0" fontId="22" fillId="4" borderId="25" xfId="1" applyFont="1" applyFill="1" applyBorder="1" applyAlignment="1">
      <alignment horizontal="center"/>
    </xf>
    <xf numFmtId="0" fontId="22" fillId="4" borderId="16" xfId="1" applyFont="1" applyFill="1" applyBorder="1" applyAlignment="1">
      <alignment horizontal="center"/>
    </xf>
    <xf numFmtId="0" fontId="20" fillId="4" borderId="14" xfId="1" applyFont="1" applyFill="1" applyBorder="1" applyAlignment="1">
      <alignment horizontal="center" vertical="top"/>
    </xf>
    <xf numFmtId="0" fontId="21" fillId="4" borderId="15" xfId="1" applyFont="1" applyFill="1" applyBorder="1" applyAlignment="1">
      <alignment horizontal="center" vertical="top" wrapText="1"/>
    </xf>
    <xf numFmtId="0" fontId="21" fillId="4" borderId="14" xfId="1" applyFont="1" applyFill="1" applyBorder="1" applyAlignment="1">
      <alignment horizontal="center" vertical="top" wrapText="1"/>
    </xf>
    <xf numFmtId="0" fontId="22" fillId="0" borderId="13" xfId="0" applyFont="1" applyBorder="1"/>
    <xf numFmtId="0" fontId="34" fillId="0" borderId="0" xfId="22" applyFont="1" applyAlignment="1">
      <alignment horizontal="center"/>
    </xf>
    <xf numFmtId="0" fontId="25" fillId="0" borderId="0" xfId="22" applyFont="1" applyAlignment="1">
      <alignment horizontal="center"/>
    </xf>
    <xf numFmtId="0" fontId="67" fillId="0" borderId="0" xfId="22" applyFont="1" applyAlignment="1">
      <alignment horizontal="center" vertical="justify" wrapText="1"/>
    </xf>
    <xf numFmtId="0" fontId="67" fillId="0" borderId="0" xfId="22" applyFont="1" applyAlignment="1">
      <alignment horizontal="center"/>
    </xf>
    <xf numFmtId="0" fontId="68" fillId="0" borderId="0" xfId="22" applyFont="1" applyAlignment="1">
      <alignment horizontal="right"/>
    </xf>
    <xf numFmtId="14" fontId="66" fillId="0" borderId="0" xfId="22" applyNumberFormat="1" applyFill="1" applyAlignment="1">
      <alignment horizontal="center"/>
    </xf>
    <xf numFmtId="0" fontId="66" fillId="0" borderId="0" xfId="22" applyFill="1" applyAlignment="1">
      <alignment horizontal="center"/>
    </xf>
    <xf numFmtId="0" fontId="68" fillId="0" borderId="0" xfId="22" applyFont="1" applyAlignment="1">
      <alignment horizontal="center"/>
    </xf>
    <xf numFmtId="14" fontId="66" fillId="0" borderId="0" xfId="22" applyNumberFormat="1" applyAlignment="1">
      <alignment horizontal="center"/>
    </xf>
    <xf numFmtId="0" fontId="66" fillId="0" borderId="0" xfId="22" applyAlignment="1">
      <alignment horizontal="center"/>
    </xf>
    <xf numFmtId="0" fontId="68" fillId="0" borderId="0" xfId="22" applyFont="1" applyAlignment="1">
      <alignment horizontal="left"/>
    </xf>
    <xf numFmtId="0" fontId="68" fillId="0" borderId="0" xfId="22" applyFont="1" applyAlignment="1">
      <alignment horizontal="left" wrapText="1"/>
    </xf>
    <xf numFmtId="0" fontId="66" fillId="0" borderId="0" xfId="22" applyAlignment="1">
      <alignment horizontal="center" vertical="top"/>
    </xf>
    <xf numFmtId="0" fontId="68" fillId="0" borderId="0" xfId="22" applyFont="1" applyAlignment="1">
      <alignment horizontal="left" vertical="top" wrapText="1"/>
    </xf>
    <xf numFmtId="0" fontId="24" fillId="0" borderId="13" xfId="8" applyFont="1" applyBorder="1" applyAlignment="1">
      <alignment horizontal="left" vertical="top"/>
    </xf>
    <xf numFmtId="0" fontId="24" fillId="0" borderId="13" xfId="8" applyFont="1" applyBorder="1" applyAlignment="1">
      <alignment horizontal="center" vertical="top"/>
    </xf>
    <xf numFmtId="0" fontId="24" fillId="0" borderId="13" xfId="8" applyFont="1" applyBorder="1" applyAlignment="1">
      <alignment horizontal="center" vertical="center" wrapText="1"/>
    </xf>
    <xf numFmtId="0" fontId="24" fillId="0" borderId="13" xfId="8" applyFont="1" applyBorder="1" applyAlignment="1">
      <alignment horizontal="center" vertical="top" wrapText="1"/>
    </xf>
    <xf numFmtId="0" fontId="24" fillId="0" borderId="13" xfId="8" applyFont="1" applyFill="1" applyBorder="1" applyAlignment="1">
      <alignment horizontal="center"/>
    </xf>
    <xf numFmtId="0" fontId="24" fillId="0" borderId="13" xfId="8" applyFont="1" applyBorder="1" applyAlignment="1">
      <alignment horizontal="left" vertical="top" wrapText="1"/>
    </xf>
    <xf numFmtId="0" fontId="32" fillId="0" borderId="17" xfId="8" applyFont="1" applyFill="1" applyBorder="1" applyAlignment="1">
      <alignment horizontal="center" vertical="center" wrapText="1"/>
    </xf>
    <xf numFmtId="0" fontId="32" fillId="0" borderId="22" xfId="8" applyFont="1" applyFill="1" applyBorder="1" applyAlignment="1">
      <alignment horizontal="center" vertical="center" wrapText="1"/>
    </xf>
    <xf numFmtId="0" fontId="24" fillId="0" borderId="14" xfId="8" applyFont="1" applyBorder="1" applyAlignment="1">
      <alignment horizontal="center" vertical="justify" wrapText="1"/>
    </xf>
    <xf numFmtId="0" fontId="24" fillId="0" borderId="15" xfId="8" applyFont="1" applyBorder="1" applyAlignment="1">
      <alignment horizontal="center" vertical="center" wrapText="1"/>
    </xf>
    <xf numFmtId="0" fontId="24" fillId="0" borderId="0" xfId="8" applyFont="1" applyBorder="1" applyAlignment="1">
      <alignment horizontal="center" vertical="center" wrapText="1"/>
    </xf>
    <xf numFmtId="165" fontId="25" fillId="0" borderId="15" xfId="8" applyNumberFormat="1" applyFont="1" applyBorder="1" applyAlignment="1">
      <alignment horizontal="center" vertical="center"/>
    </xf>
    <xf numFmtId="165" fontId="25" fillId="0" borderId="0" xfId="8" applyNumberFormat="1" applyFont="1" applyBorder="1" applyAlignment="1">
      <alignment horizontal="center" vertical="center"/>
    </xf>
    <xf numFmtId="0" fontId="24" fillId="0" borderId="15" xfId="8" applyFont="1" applyBorder="1" applyAlignment="1">
      <alignment horizontal="center" vertical="justify" wrapText="1"/>
    </xf>
    <xf numFmtId="0" fontId="24" fillId="0" borderId="0" xfId="8" applyFont="1" applyBorder="1" applyAlignment="1">
      <alignment horizontal="center" vertical="justify"/>
    </xf>
    <xf numFmtId="0" fontId="24" fillId="0" borderId="12" xfId="8" applyFont="1" applyBorder="1" applyAlignment="1">
      <alignment horizontal="center" vertical="top" wrapText="1"/>
    </xf>
    <xf numFmtId="0" fontId="24" fillId="0" borderId="26" xfId="8" applyFont="1" applyBorder="1" applyAlignment="1">
      <alignment horizontal="center" vertical="top" wrapText="1"/>
    </xf>
    <xf numFmtId="0" fontId="24" fillId="0" borderId="24" xfId="8" applyFont="1" applyBorder="1" applyAlignment="1">
      <alignment horizontal="center" vertical="top" wrapText="1"/>
    </xf>
    <xf numFmtId="0" fontId="26" fillId="0" borderId="13" xfId="8" applyFont="1" applyBorder="1" applyAlignment="1">
      <alignment horizontal="left" vertical="justify" wrapText="1"/>
    </xf>
    <xf numFmtId="0" fontId="24" fillId="0" borderId="17" xfId="8" applyFont="1" applyBorder="1" applyAlignment="1">
      <alignment horizontal="left" vertical="center" wrapText="1"/>
    </xf>
    <xf numFmtId="0" fontId="24" fillId="0" borderId="15" xfId="8" applyFont="1" applyBorder="1" applyAlignment="1">
      <alignment horizontal="left" vertical="center" wrapText="1"/>
    </xf>
    <xf numFmtId="0" fontId="24" fillId="0" borderId="18" xfId="8" applyFont="1" applyBorder="1" applyAlignment="1">
      <alignment horizontal="left" vertical="center" wrapText="1"/>
    </xf>
    <xf numFmtId="0" fontId="24" fillId="0" borderId="19" xfId="8" applyFont="1" applyBorder="1" applyAlignment="1">
      <alignment horizontal="left" vertical="center" wrapText="1"/>
    </xf>
    <xf numFmtId="0" fontId="24" fillId="0" borderId="14" xfId="8" applyFont="1" applyBorder="1" applyAlignment="1">
      <alignment horizontal="left" vertical="center" wrapText="1"/>
    </xf>
    <xf numFmtId="0" fontId="24" fillId="0" borderId="20" xfId="8" applyFont="1" applyBorder="1" applyAlignment="1">
      <alignment horizontal="left" vertical="center" wrapText="1"/>
    </xf>
    <xf numFmtId="165" fontId="24" fillId="0" borderId="13" xfId="8" applyNumberFormat="1" applyFont="1" applyBorder="1" applyAlignment="1">
      <alignment horizontal="center"/>
    </xf>
    <xf numFmtId="0" fontId="24" fillId="0" borderId="24" xfId="8" applyFont="1" applyBorder="1" applyAlignment="1">
      <alignment horizontal="left" wrapText="1"/>
    </xf>
    <xf numFmtId="0" fontId="24" fillId="0" borderId="12" xfId="8" applyFont="1" applyBorder="1" applyAlignment="1">
      <alignment horizontal="center" vertical="top"/>
    </xf>
    <xf numFmtId="0" fontId="24" fillId="0" borderId="26" xfId="8" applyFont="1" applyBorder="1" applyAlignment="1">
      <alignment horizontal="center" vertical="top"/>
    </xf>
    <xf numFmtId="0" fontId="24" fillId="0" borderId="24" xfId="8" applyFont="1" applyBorder="1" applyAlignment="1">
      <alignment horizontal="center" vertical="top"/>
    </xf>
    <xf numFmtId="0" fontId="26" fillId="0" borderId="13" xfId="8" applyFont="1" applyBorder="1" applyAlignment="1">
      <alignment horizontal="left" vertical="top"/>
    </xf>
    <xf numFmtId="0" fontId="24" fillId="0" borderId="13" xfId="8" applyFont="1" applyBorder="1" applyAlignment="1">
      <alignment horizontal="left" wrapText="1"/>
    </xf>
    <xf numFmtId="165" fontId="24" fillId="0" borderId="13" xfId="8" applyNumberFormat="1" applyFont="1" applyFill="1" applyBorder="1" applyAlignment="1">
      <alignment horizontal="center"/>
    </xf>
    <xf numFmtId="165" fontId="24" fillId="0" borderId="0" xfId="8" applyNumberFormat="1" applyFont="1" applyBorder="1" applyAlignment="1">
      <alignment horizontal="center" wrapText="1"/>
    </xf>
    <xf numFmtId="0" fontId="24" fillId="0" borderId="13" xfId="8" applyFont="1" applyBorder="1" applyAlignment="1">
      <alignment vertical="justify" wrapText="1"/>
    </xf>
    <xf numFmtId="0" fontId="24" fillId="0" borderId="13" xfId="8" applyFont="1" applyBorder="1" applyAlignment="1">
      <alignment horizontal="center" vertical="justify"/>
    </xf>
    <xf numFmtId="0" fontId="24" fillId="0" borderId="17" xfId="8" applyFont="1" applyBorder="1" applyAlignment="1">
      <alignment horizontal="center" vertical="top" wrapText="1"/>
    </xf>
    <xf numFmtId="0" fontId="24" fillId="0" borderId="15" xfId="8" applyFont="1" applyBorder="1" applyAlignment="1">
      <alignment horizontal="center" vertical="top" wrapText="1"/>
    </xf>
    <xf numFmtId="0" fontId="24" fillId="0" borderId="18" xfId="8" applyFont="1" applyBorder="1" applyAlignment="1">
      <alignment horizontal="center" vertical="top" wrapText="1"/>
    </xf>
    <xf numFmtId="0" fontId="24" fillId="0" borderId="22" xfId="8" applyFont="1" applyBorder="1" applyAlignment="1">
      <alignment horizontal="center" vertical="top" wrapText="1"/>
    </xf>
    <xf numFmtId="0" fontId="24" fillId="0" borderId="0" xfId="8" applyFont="1" applyBorder="1" applyAlignment="1">
      <alignment horizontal="center" vertical="top" wrapText="1"/>
    </xf>
    <xf numFmtId="0" fontId="24" fillId="0" borderId="23" xfId="8" applyFont="1" applyBorder="1" applyAlignment="1">
      <alignment horizontal="center" vertical="top" wrapText="1"/>
    </xf>
    <xf numFmtId="0" fontId="24" fillId="0" borderId="19" xfId="8" applyFont="1" applyBorder="1" applyAlignment="1">
      <alignment horizontal="center" vertical="top" wrapText="1"/>
    </xf>
    <xf numFmtId="0" fontId="24" fillId="0" borderId="14" xfId="8" applyFont="1" applyBorder="1" applyAlignment="1">
      <alignment horizontal="center" vertical="top" wrapText="1"/>
    </xf>
    <xf numFmtId="0" fontId="24" fillId="0" borderId="20" xfId="8" applyFont="1" applyBorder="1" applyAlignment="1">
      <alignment horizontal="center" vertical="top" wrapText="1"/>
    </xf>
    <xf numFmtId="0" fontId="24" fillId="0" borderId="17" xfId="8" applyFont="1" applyBorder="1" applyAlignment="1">
      <alignment vertical="top" wrapText="1"/>
    </xf>
    <xf numFmtId="0" fontId="24" fillId="0" borderId="15" xfId="8" applyFont="1" applyBorder="1" applyAlignment="1">
      <alignment vertical="top" wrapText="1"/>
    </xf>
    <xf numFmtId="0" fontId="24" fillId="0" borderId="18" xfId="8" applyFont="1" applyBorder="1" applyAlignment="1">
      <alignment vertical="top" wrapText="1"/>
    </xf>
    <xf numFmtId="0" fontId="24" fillId="0" borderId="22" xfId="8" applyFont="1" applyBorder="1" applyAlignment="1">
      <alignment vertical="top" wrapText="1"/>
    </xf>
    <xf numFmtId="0" fontId="24" fillId="0" borderId="0" xfId="8" applyFont="1" applyBorder="1" applyAlignment="1">
      <alignment vertical="top" wrapText="1"/>
    </xf>
    <xf numFmtId="0" fontId="24" fillId="0" borderId="23" xfId="8" applyFont="1" applyBorder="1" applyAlignment="1">
      <alignment vertical="top" wrapText="1"/>
    </xf>
    <xf numFmtId="0" fontId="24" fillId="0" borderId="19" xfId="8" applyFont="1" applyBorder="1" applyAlignment="1">
      <alignment vertical="top" wrapText="1"/>
    </xf>
    <xf numFmtId="0" fontId="24" fillId="0" borderId="14" xfId="8" applyFont="1" applyBorder="1" applyAlignment="1">
      <alignment vertical="top" wrapText="1"/>
    </xf>
    <xf numFmtId="0" fontId="24" fillId="0" borderId="20" xfId="8" applyFont="1" applyBorder="1" applyAlignment="1">
      <alignment vertical="top" wrapText="1"/>
    </xf>
    <xf numFmtId="0" fontId="24" fillId="0" borderId="22" xfId="8" applyFont="1" applyBorder="1" applyAlignment="1">
      <alignment horizontal="center" wrapText="1"/>
    </xf>
    <xf numFmtId="0" fontId="24" fillId="0" borderId="0" xfId="8" applyFont="1" applyBorder="1" applyAlignment="1">
      <alignment horizontal="center" wrapText="1"/>
    </xf>
    <xf numFmtId="0" fontId="24" fillId="0" borderId="23" xfId="8" applyFont="1" applyBorder="1" applyAlignment="1">
      <alignment horizontal="center" wrapText="1"/>
    </xf>
    <xf numFmtId="0" fontId="24" fillId="0" borderId="19" xfId="8" applyFont="1" applyBorder="1" applyAlignment="1">
      <alignment horizontal="center" wrapText="1"/>
    </xf>
    <xf numFmtId="0" fontId="24" fillId="0" borderId="14" xfId="8" applyFont="1" applyBorder="1" applyAlignment="1">
      <alignment horizontal="center" wrapText="1"/>
    </xf>
    <xf numFmtId="0" fontId="24" fillId="0" borderId="20" xfId="8" applyFont="1" applyBorder="1" applyAlignment="1">
      <alignment horizontal="center" wrapText="1"/>
    </xf>
    <xf numFmtId="0" fontId="26" fillId="0" borderId="0" xfId="8" applyFont="1" applyAlignment="1">
      <alignment horizontal="center" vertical="top"/>
    </xf>
    <xf numFmtId="0" fontId="24" fillId="0" borderId="13" xfId="8" applyFont="1" applyBorder="1" applyAlignment="1">
      <alignment horizontal="center" wrapText="1"/>
    </xf>
    <xf numFmtId="0" fontId="24" fillId="0" borderId="21" xfId="8" applyFont="1" applyBorder="1" applyAlignment="1">
      <alignment horizontal="left" vertical="center" wrapText="1"/>
    </xf>
    <xf numFmtId="0" fontId="24" fillId="0" borderId="25" xfId="8" applyFont="1" applyBorder="1" applyAlignment="1">
      <alignment horizontal="left" vertical="center" wrapText="1"/>
    </xf>
    <xf numFmtId="0" fontId="24" fillId="0" borderId="25" xfId="8" applyFont="1" applyBorder="1" applyAlignment="1">
      <alignment horizontal="center" vertical="center" wrapText="1"/>
    </xf>
    <xf numFmtId="0" fontId="24" fillId="0" borderId="0" xfId="8" applyFont="1" applyFill="1" applyBorder="1" applyAlignment="1">
      <alignment horizontal="center"/>
    </xf>
    <xf numFmtId="0" fontId="24" fillId="0" borderId="0" xfId="8" applyFont="1" applyFill="1" applyBorder="1" applyAlignment="1">
      <alignment horizontal="left" vertical="center" wrapText="1"/>
    </xf>
    <xf numFmtId="0" fontId="24" fillId="0" borderId="0" xfId="8" applyFont="1" applyAlignment="1">
      <alignment horizontal="center" vertical="top"/>
    </xf>
    <xf numFmtId="0" fontId="24" fillId="0" borderId="13" xfId="8" applyFont="1" applyFill="1" applyBorder="1" applyAlignment="1">
      <alignment horizontal="left"/>
    </xf>
    <xf numFmtId="0" fontId="24" fillId="0" borderId="0" xfId="8" applyFont="1" applyFill="1" applyBorder="1" applyAlignment="1">
      <alignment horizontal="left"/>
    </xf>
    <xf numFmtId="0" fontId="30" fillId="0" borderId="0" xfId="8" applyFont="1" applyFill="1" applyBorder="1" applyAlignment="1">
      <alignment horizontal="center" vertical="center" wrapText="1"/>
    </xf>
    <xf numFmtId="0" fontId="26" fillId="0" borderId="21" xfId="8" applyFont="1" applyFill="1" applyBorder="1" applyAlignment="1">
      <alignment horizontal="left"/>
    </xf>
    <xf numFmtId="0" fontId="26" fillId="0" borderId="25" xfId="8" applyFont="1" applyFill="1" applyBorder="1" applyAlignment="1">
      <alignment horizontal="left"/>
    </xf>
    <xf numFmtId="0" fontId="26" fillId="0" borderId="16" xfId="8" applyFont="1" applyFill="1" applyBorder="1" applyAlignment="1">
      <alignment horizontal="left"/>
    </xf>
    <xf numFmtId="0" fontId="24" fillId="0" borderId="12" xfId="8" applyFont="1" applyFill="1" applyBorder="1" applyAlignment="1">
      <alignment horizontal="center" vertical="top"/>
    </xf>
    <xf numFmtId="0" fontId="24" fillId="0" borderId="26" xfId="8" applyFont="1" applyFill="1" applyBorder="1" applyAlignment="1">
      <alignment horizontal="center" vertical="top"/>
    </xf>
    <xf numFmtId="0" fontId="24" fillId="0" borderId="24" xfId="8" applyFont="1" applyFill="1" applyBorder="1" applyAlignment="1">
      <alignment horizontal="center" vertical="top"/>
    </xf>
    <xf numFmtId="0" fontId="24" fillId="0" borderId="13" xfId="8" applyFont="1" applyFill="1" applyBorder="1" applyAlignment="1">
      <alignment horizontal="center" wrapText="1"/>
    </xf>
    <xf numFmtId="0" fontId="24" fillId="0" borderId="17" xfId="8" applyFont="1" applyFill="1" applyBorder="1" applyAlignment="1">
      <alignment horizontal="left" wrapText="1"/>
    </xf>
    <xf numFmtId="0" fontId="24" fillId="0" borderId="15" xfId="8" applyFont="1" applyFill="1" applyBorder="1" applyAlignment="1">
      <alignment horizontal="left" wrapText="1"/>
    </xf>
    <xf numFmtId="0" fontId="24" fillId="0" borderId="18" xfId="8" applyFont="1" applyFill="1" applyBorder="1" applyAlignment="1">
      <alignment horizontal="left" wrapText="1"/>
    </xf>
    <xf numFmtId="0" fontId="24" fillId="0" borderId="19" xfId="8" applyFont="1" applyFill="1" applyBorder="1" applyAlignment="1">
      <alignment horizontal="left" wrapText="1"/>
    </xf>
    <xf numFmtId="0" fontId="24" fillId="0" borderId="14" xfId="8" applyFont="1" applyFill="1" applyBorder="1" applyAlignment="1">
      <alignment horizontal="left" wrapText="1"/>
    </xf>
    <xf numFmtId="0" fontId="24" fillId="0" borderId="20" xfId="8" applyFont="1" applyFill="1" applyBorder="1" applyAlignment="1">
      <alignment horizontal="left" wrapText="1"/>
    </xf>
    <xf numFmtId="0" fontId="24" fillId="0" borderId="13" xfId="8" applyFont="1" applyBorder="1" applyAlignment="1">
      <alignment horizontal="left"/>
    </xf>
    <xf numFmtId="0" fontId="29" fillId="0" borderId="13" xfId="8" applyFont="1" applyFill="1" applyBorder="1" applyAlignment="1">
      <alignment horizontal="center" vertical="center" wrapText="1"/>
    </xf>
    <xf numFmtId="0" fontId="29" fillId="0" borderId="17" xfId="8" applyFont="1" applyFill="1" applyBorder="1" applyAlignment="1">
      <alignment horizontal="center" vertical="center" wrapText="1"/>
    </xf>
    <xf numFmtId="0" fontId="29" fillId="0" borderId="15" xfId="8" applyFont="1" applyFill="1" applyBorder="1" applyAlignment="1">
      <alignment horizontal="center" vertical="center" wrapText="1"/>
    </xf>
    <xf numFmtId="0" fontId="29" fillId="0" borderId="22" xfId="8" applyFont="1" applyFill="1" applyBorder="1" applyAlignment="1">
      <alignment horizontal="center" vertical="center" wrapText="1"/>
    </xf>
    <xf numFmtId="0" fontId="29" fillId="0" borderId="0" xfId="8" applyFont="1" applyFill="1" applyBorder="1" applyAlignment="1">
      <alignment horizontal="center" vertical="center" wrapText="1"/>
    </xf>
    <xf numFmtId="0" fontId="29" fillId="0" borderId="12" xfId="8" applyFont="1" applyFill="1" applyBorder="1" applyAlignment="1">
      <alignment horizontal="center" vertical="center" wrapText="1"/>
    </xf>
    <xf numFmtId="0" fontId="29" fillId="0" borderId="26" xfId="8" applyFont="1" applyFill="1" applyBorder="1" applyAlignment="1">
      <alignment horizontal="center" vertical="center" wrapText="1"/>
    </xf>
    <xf numFmtId="0" fontId="29" fillId="0" borderId="24" xfId="8" applyFont="1" applyFill="1" applyBorder="1" applyAlignment="1">
      <alignment horizontal="center" vertical="center" wrapText="1"/>
    </xf>
    <xf numFmtId="0" fontId="29" fillId="0" borderId="13" xfId="8" applyFont="1" applyFill="1" applyBorder="1" applyAlignment="1">
      <alignment vertical="center" wrapText="1"/>
    </xf>
    <xf numFmtId="0" fontId="24" fillId="0" borderId="0" xfId="8" applyFont="1" applyAlignment="1">
      <alignment horizontal="left" vertical="top"/>
    </xf>
    <xf numFmtId="0" fontId="24" fillId="0" borderId="13" xfId="8" applyFont="1" applyBorder="1" applyAlignment="1">
      <alignment horizontal="left" vertical="justify" wrapText="1"/>
    </xf>
    <xf numFmtId="0" fontId="24" fillId="0" borderId="17" xfId="8" applyFont="1" applyFill="1" applyBorder="1" applyAlignment="1">
      <alignment horizontal="center"/>
    </xf>
    <xf numFmtId="0" fontId="24" fillId="0" borderId="15" xfId="8" applyFont="1" applyFill="1" applyBorder="1" applyAlignment="1">
      <alignment horizontal="center"/>
    </xf>
    <xf numFmtId="0" fontId="24" fillId="0" borderId="18" xfId="8" applyFont="1" applyFill="1" applyBorder="1" applyAlignment="1">
      <alignment horizontal="center"/>
    </xf>
    <xf numFmtId="0" fontId="24" fillId="0" borderId="19" xfId="8" applyFont="1" applyFill="1" applyBorder="1" applyAlignment="1">
      <alignment horizontal="center"/>
    </xf>
    <xf numFmtId="0" fontId="24" fillId="0" borderId="14" xfId="8" applyFont="1" applyFill="1" applyBorder="1" applyAlignment="1">
      <alignment horizontal="center"/>
    </xf>
    <xf numFmtId="0" fontId="24" fillId="0" borderId="20" xfId="8" applyFont="1" applyFill="1" applyBorder="1" applyAlignment="1">
      <alignment horizontal="center"/>
    </xf>
    <xf numFmtId="0" fontId="24" fillId="0" borderId="21" xfId="8" applyFont="1" applyBorder="1" applyAlignment="1">
      <alignment horizontal="left" vertical="top"/>
    </xf>
    <xf numFmtId="0" fontId="24" fillId="0" borderId="25" xfId="8" applyFont="1" applyBorder="1" applyAlignment="1">
      <alignment horizontal="left" vertical="top"/>
    </xf>
    <xf numFmtId="0" fontId="24" fillId="0" borderId="16" xfId="8" applyFont="1" applyBorder="1" applyAlignment="1">
      <alignment horizontal="left" vertical="top"/>
    </xf>
    <xf numFmtId="165" fontId="24" fillId="0" borderId="21" xfId="8" applyNumberFormat="1" applyFont="1" applyBorder="1" applyAlignment="1">
      <alignment horizontal="center"/>
    </xf>
    <xf numFmtId="165" fontId="24" fillId="0" borderId="25" xfId="8" applyNumberFormat="1" applyFont="1" applyBorder="1" applyAlignment="1">
      <alignment horizontal="center"/>
    </xf>
    <xf numFmtId="165" fontId="24" fillId="0" borderId="16" xfId="8" applyNumberFormat="1" applyFont="1" applyBorder="1" applyAlignment="1">
      <alignment horizontal="center"/>
    </xf>
    <xf numFmtId="0" fontId="24" fillId="0" borderId="13" xfId="8" applyFont="1" applyFill="1" applyBorder="1" applyAlignment="1">
      <alignment horizontal="center" vertical="top"/>
    </xf>
    <xf numFmtId="165" fontId="24" fillId="0" borderId="17" xfId="8" applyNumberFormat="1" applyFont="1" applyBorder="1" applyAlignment="1">
      <alignment horizontal="center" vertical="center" wrapText="1"/>
    </xf>
    <xf numFmtId="165" fontId="24" fillId="0" borderId="15" xfId="8" applyNumberFormat="1" applyFont="1" applyBorder="1" applyAlignment="1">
      <alignment horizontal="center" vertical="center" wrapText="1"/>
    </xf>
    <xf numFmtId="165" fontId="24" fillId="0" borderId="18" xfId="8" applyNumberFormat="1" applyFont="1" applyBorder="1" applyAlignment="1">
      <alignment horizontal="center" vertical="center" wrapText="1"/>
    </xf>
    <xf numFmtId="165" fontId="24" fillId="0" borderId="19" xfId="8" applyNumberFormat="1" applyFont="1" applyBorder="1" applyAlignment="1">
      <alignment horizontal="center" vertical="center" wrapText="1"/>
    </xf>
    <xf numFmtId="165" fontId="24" fillId="0" borderId="14" xfId="8" applyNumberFormat="1" applyFont="1" applyBorder="1" applyAlignment="1">
      <alignment horizontal="center" vertical="center" wrapText="1"/>
    </xf>
    <xf numFmtId="165" fontId="24" fillId="0" borderId="20" xfId="8" applyNumberFormat="1" applyFont="1" applyBorder="1" applyAlignment="1">
      <alignment horizontal="center" vertical="center" wrapText="1"/>
    </xf>
    <xf numFmtId="14" fontId="24" fillId="0" borderId="21" xfId="8" applyNumberFormat="1" applyFont="1" applyBorder="1" applyAlignment="1">
      <alignment horizontal="center"/>
    </xf>
    <xf numFmtId="0" fontId="24" fillId="0" borderId="25" xfId="8" applyFont="1" applyBorder="1" applyAlignment="1">
      <alignment horizontal="center"/>
    </xf>
    <xf numFmtId="0" fontId="24" fillId="0" borderId="16" xfId="8" applyFont="1" applyBorder="1" applyAlignment="1">
      <alignment horizontal="center"/>
    </xf>
    <xf numFmtId="0" fontId="24" fillId="0" borderId="21" xfId="8" applyFont="1" applyBorder="1" applyAlignment="1">
      <alignment horizontal="left"/>
    </xf>
    <xf numFmtId="0" fontId="24" fillId="0" borderId="25" xfId="8" applyFont="1" applyBorder="1" applyAlignment="1">
      <alignment horizontal="left"/>
    </xf>
    <xf numFmtId="0" fontId="24" fillId="0" borderId="16" xfId="8" applyFont="1" applyBorder="1" applyAlignment="1">
      <alignment horizontal="left"/>
    </xf>
    <xf numFmtId="14" fontId="24" fillId="0" borderId="21" xfId="8" applyNumberFormat="1" applyFont="1" applyBorder="1" applyAlignment="1">
      <alignment horizontal="left"/>
    </xf>
    <xf numFmtId="0" fontId="24" fillId="0" borderId="13" xfId="8" applyFont="1" applyBorder="1" applyAlignment="1">
      <alignment horizontal="center"/>
    </xf>
    <xf numFmtId="14" fontId="24" fillId="0" borderId="17" xfId="8" applyNumberFormat="1" applyFont="1" applyBorder="1" applyAlignment="1">
      <alignment horizontal="left" vertical="justify" wrapText="1"/>
    </xf>
    <xf numFmtId="14" fontId="24" fillId="0" borderId="15" xfId="8" applyNumberFormat="1" applyFont="1" applyBorder="1" applyAlignment="1">
      <alignment horizontal="left" vertical="justify" wrapText="1"/>
    </xf>
    <xf numFmtId="14" fontId="24" fillId="0" borderId="18" xfId="8" applyNumberFormat="1" applyFont="1" applyBorder="1" applyAlignment="1">
      <alignment horizontal="left" vertical="justify" wrapText="1"/>
    </xf>
    <xf numFmtId="14" fontId="24" fillId="0" borderId="19" xfId="8" applyNumberFormat="1" applyFont="1" applyBorder="1" applyAlignment="1">
      <alignment horizontal="left" vertical="justify" wrapText="1"/>
    </xf>
    <xf numFmtId="14" fontId="24" fillId="0" borderId="14" xfId="8" applyNumberFormat="1" applyFont="1" applyBorder="1" applyAlignment="1">
      <alignment horizontal="left" vertical="justify" wrapText="1"/>
    </xf>
    <xf numFmtId="14" fontId="24" fillId="0" borderId="20" xfId="8" applyNumberFormat="1" applyFont="1" applyBorder="1" applyAlignment="1">
      <alignment horizontal="left" vertical="justify" wrapText="1"/>
    </xf>
    <xf numFmtId="14" fontId="24" fillId="0" borderId="13" xfId="8" applyNumberFormat="1" applyFont="1" applyFill="1" applyBorder="1" applyAlignment="1">
      <alignment horizontal="center"/>
    </xf>
    <xf numFmtId="0" fontId="24" fillId="0" borderId="13" xfId="8" applyFont="1" applyBorder="1" applyAlignment="1">
      <alignment horizontal="left" vertical="justify"/>
    </xf>
    <xf numFmtId="0" fontId="28" fillId="0" borderId="0" xfId="8" applyFont="1" applyAlignment="1">
      <alignment horizontal="center" vertical="top"/>
    </xf>
    <xf numFmtId="165" fontId="24" fillId="0" borderId="13" xfId="8" applyNumberFormat="1" applyFont="1" applyBorder="1" applyAlignment="1">
      <alignment horizontal="center" vertical="top" wrapText="1"/>
    </xf>
    <xf numFmtId="0" fontId="24" fillId="0" borderId="21" xfId="8" applyFont="1" applyBorder="1" applyAlignment="1">
      <alignment horizontal="left" vertical="top" wrapText="1"/>
    </xf>
    <xf numFmtId="0" fontId="24" fillId="0" borderId="25" xfId="8" applyFont="1" applyBorder="1" applyAlignment="1">
      <alignment horizontal="left" vertical="top" wrapText="1"/>
    </xf>
    <xf numFmtId="0" fontId="29" fillId="0" borderId="13" xfId="8" applyFont="1" applyFill="1" applyBorder="1" applyAlignment="1">
      <alignment horizontal="center" vertical="top" wrapText="1"/>
    </xf>
    <xf numFmtId="0" fontId="26" fillId="0" borderId="0" xfId="8" applyFont="1" applyAlignment="1">
      <alignment horizontal="left" vertical="top"/>
    </xf>
    <xf numFmtId="0" fontId="29" fillId="0" borderId="13" xfId="8" applyFont="1" applyBorder="1" applyAlignment="1">
      <alignment horizontal="left" vertical="top"/>
    </xf>
    <xf numFmtId="0" fontId="24" fillId="0" borderId="13" xfId="8" applyFont="1" applyFill="1" applyBorder="1" applyAlignment="1">
      <alignment horizontal="center" vertical="justify" wrapText="1"/>
    </xf>
    <xf numFmtId="0" fontId="24" fillId="0" borderId="13" xfId="8" applyFont="1" applyBorder="1" applyAlignment="1">
      <alignment vertical="top" wrapText="1"/>
    </xf>
    <xf numFmtId="14" fontId="24" fillId="0" borderId="13" xfId="8" applyNumberFormat="1" applyFont="1" applyBorder="1" applyAlignment="1">
      <alignment horizontal="center"/>
    </xf>
    <xf numFmtId="0" fontId="24" fillId="0" borderId="13" xfId="8" applyFont="1" applyBorder="1" applyAlignment="1">
      <alignment horizontal="justify" vertical="justify" wrapText="1"/>
    </xf>
    <xf numFmtId="0" fontId="27" fillId="0" borderId="13" xfId="8" applyFont="1" applyBorder="1" applyAlignment="1">
      <alignment horizontal="justify" vertical="justify" wrapText="1"/>
    </xf>
    <xf numFmtId="0" fontId="24" fillId="0" borderId="17" xfId="8" applyFont="1" applyBorder="1" applyAlignment="1">
      <alignment horizontal="left" vertical="justify" wrapText="1"/>
    </xf>
    <xf numFmtId="0" fontId="27" fillId="0" borderId="15" xfId="8" applyFont="1" applyBorder="1" applyAlignment="1">
      <alignment horizontal="left" vertical="justify" wrapText="1"/>
    </xf>
    <xf numFmtId="0" fontId="27" fillId="0" borderId="18" xfId="8" applyFont="1" applyBorder="1" applyAlignment="1">
      <alignment horizontal="left" vertical="justify" wrapText="1"/>
    </xf>
    <xf numFmtId="0" fontId="27" fillId="0" borderId="19" xfId="8" applyFont="1" applyBorder="1" applyAlignment="1">
      <alignment horizontal="left" vertical="justify" wrapText="1"/>
    </xf>
    <xf numFmtId="0" fontId="27" fillId="0" borderId="14" xfId="8" applyFont="1" applyBorder="1" applyAlignment="1">
      <alignment horizontal="left" vertical="justify" wrapText="1"/>
    </xf>
    <xf numFmtId="0" fontId="27" fillId="0" borderId="20" xfId="8" applyFont="1" applyBorder="1" applyAlignment="1">
      <alignment horizontal="left" vertical="justify" wrapText="1"/>
    </xf>
    <xf numFmtId="0" fontId="24" fillId="0" borderId="17" xfId="8" applyFont="1" applyBorder="1" applyAlignment="1">
      <alignment horizontal="left" vertical="top" wrapText="1" shrinkToFit="1"/>
    </xf>
    <xf numFmtId="0" fontId="24" fillId="0" borderId="18" xfId="8" applyFont="1" applyBorder="1" applyAlignment="1">
      <alignment horizontal="left" vertical="top" wrapText="1" shrinkToFit="1"/>
    </xf>
    <xf numFmtId="0" fontId="24" fillId="0" borderId="19" xfId="8" applyFont="1" applyBorder="1" applyAlignment="1">
      <alignment horizontal="left" vertical="top" wrapText="1" shrinkToFit="1"/>
    </xf>
    <xf numFmtId="0" fontId="24" fillId="0" borderId="20" xfId="8" applyFont="1" applyBorder="1" applyAlignment="1">
      <alignment horizontal="left" vertical="top" wrapText="1" shrinkToFit="1"/>
    </xf>
    <xf numFmtId="14" fontId="24" fillId="0" borderId="13" xfId="8" applyNumberFormat="1" applyFont="1" applyBorder="1" applyAlignment="1">
      <alignment horizontal="left"/>
    </xf>
    <xf numFmtId="14" fontId="24" fillId="0" borderId="13" xfId="8" applyNumberFormat="1" applyFont="1" applyBorder="1" applyAlignment="1">
      <alignment vertical="justify" wrapText="1"/>
    </xf>
    <xf numFmtId="0" fontId="24" fillId="0" borderId="21" xfId="8" applyFont="1" applyBorder="1" applyAlignment="1">
      <alignment horizontal="left" wrapText="1"/>
    </xf>
    <xf numFmtId="0" fontId="24" fillId="0" borderId="25" xfId="8" applyFont="1" applyBorder="1" applyAlignment="1">
      <alignment horizontal="left" wrapText="1"/>
    </xf>
    <xf numFmtId="164" fontId="24" fillId="0" borderId="13" xfId="8" applyNumberFormat="1" applyFont="1" applyBorder="1" applyAlignment="1">
      <alignment horizontal="center"/>
    </xf>
    <xf numFmtId="0" fontId="24" fillId="0" borderId="21" xfId="8" applyFont="1" applyBorder="1" applyAlignment="1">
      <alignment horizontal="right" vertical="top"/>
    </xf>
    <xf numFmtId="0" fontId="24" fillId="0" borderId="25" xfId="8" applyFont="1" applyBorder="1" applyAlignment="1">
      <alignment horizontal="right" vertical="top"/>
    </xf>
    <xf numFmtId="0" fontId="24" fillId="0" borderId="16" xfId="8" applyFont="1" applyBorder="1" applyAlignment="1">
      <alignment horizontal="right" vertical="top"/>
    </xf>
    <xf numFmtId="0" fontId="24" fillId="0" borderId="13" xfId="8" applyFont="1" applyFill="1" applyBorder="1" applyAlignment="1">
      <alignment horizontal="center" vertical="center" wrapText="1"/>
    </xf>
    <xf numFmtId="0" fontId="24" fillId="0" borderId="13" xfId="8" applyFont="1" applyBorder="1" applyAlignment="1">
      <alignment horizontal="center" vertical="center"/>
    </xf>
    <xf numFmtId="14" fontId="24" fillId="0" borderId="13" xfId="8" applyNumberFormat="1" applyFont="1" applyBorder="1" applyAlignment="1">
      <alignment horizontal="left" vertical="top"/>
    </xf>
    <xf numFmtId="0" fontId="24" fillId="0" borderId="13" xfId="8" applyNumberFormat="1" applyFont="1" applyBorder="1" applyAlignment="1">
      <alignment horizontal="center"/>
    </xf>
    <xf numFmtId="14" fontId="24" fillId="0" borderId="13" xfId="8" applyNumberFormat="1" applyFont="1" applyFill="1" applyBorder="1" applyAlignment="1">
      <alignment horizontal="center" vertical="center" wrapText="1"/>
    </xf>
    <xf numFmtId="0" fontId="26" fillId="0" borderId="13" xfId="8" applyFont="1" applyBorder="1" applyAlignment="1">
      <alignment horizontal="left"/>
    </xf>
    <xf numFmtId="164" fontId="24" fillId="0" borderId="13" xfId="8" applyNumberFormat="1" applyFont="1" applyFill="1" applyBorder="1" applyAlignment="1">
      <alignment horizontal="center" vertical="center" wrapText="1"/>
    </xf>
    <xf numFmtId="0" fontId="24" fillId="0" borderId="13" xfId="8" applyFont="1" applyBorder="1" applyAlignment="1">
      <alignment horizontal="justify" vertical="justify"/>
    </xf>
    <xf numFmtId="0" fontId="24" fillId="0" borderId="21" xfId="8" applyFont="1" applyBorder="1" applyAlignment="1">
      <alignment horizontal="right" vertical="top" wrapText="1"/>
    </xf>
    <xf numFmtId="0" fontId="24" fillId="0" borderId="25" xfId="8" applyFont="1" applyBorder="1" applyAlignment="1">
      <alignment horizontal="right" vertical="top" wrapText="1"/>
    </xf>
    <xf numFmtId="0" fontId="24" fillId="0" borderId="16" xfId="8" applyFont="1" applyBorder="1" applyAlignment="1">
      <alignment horizontal="right" vertical="top" wrapText="1"/>
    </xf>
    <xf numFmtId="0" fontId="24" fillId="0" borderId="17" xfId="8" applyFont="1" applyBorder="1" applyAlignment="1">
      <alignment horizontal="center"/>
    </xf>
    <xf numFmtId="0" fontId="24" fillId="0" borderId="15" xfId="8" applyFont="1" applyBorder="1" applyAlignment="1">
      <alignment horizontal="center"/>
    </xf>
    <xf numFmtId="0" fontId="24" fillId="0" borderId="18" xfId="8" applyFont="1" applyBorder="1" applyAlignment="1">
      <alignment horizontal="center"/>
    </xf>
    <xf numFmtId="0" fontId="24" fillId="0" borderId="19" xfId="8" applyFont="1" applyBorder="1" applyAlignment="1">
      <alignment horizontal="center"/>
    </xf>
    <xf numFmtId="0" fontId="24" fillId="0" borderId="14" xfId="8" applyFont="1" applyBorder="1" applyAlignment="1">
      <alignment horizontal="center"/>
    </xf>
    <xf numFmtId="0" fontId="24" fillId="0" borderId="20" xfId="8" applyFont="1" applyBorder="1" applyAlignment="1">
      <alignment horizontal="center"/>
    </xf>
    <xf numFmtId="14" fontId="24" fillId="0" borderId="0" xfId="8" applyNumberFormat="1" applyFont="1" applyBorder="1" applyAlignment="1">
      <alignment horizontal="center"/>
    </xf>
    <xf numFmtId="0" fontId="24" fillId="0" borderId="23" xfId="8" applyFont="1" applyBorder="1" applyAlignment="1">
      <alignment horizontal="center"/>
    </xf>
    <xf numFmtId="14" fontId="24" fillId="0" borderId="14" xfId="8" applyNumberFormat="1" applyFont="1" applyBorder="1" applyAlignment="1">
      <alignment horizontal="center"/>
    </xf>
    <xf numFmtId="0" fontId="24" fillId="0" borderId="13" xfId="8" applyFont="1" applyBorder="1" applyAlignment="1">
      <alignment horizontal="left" vertical="center" wrapText="1"/>
    </xf>
    <xf numFmtId="14" fontId="24" fillId="0" borderId="13" xfId="8" applyNumberFormat="1" applyFont="1" applyBorder="1" applyAlignment="1">
      <alignment horizontal="left" vertical="center" wrapText="1"/>
    </xf>
    <xf numFmtId="0" fontId="24" fillId="0" borderId="12" xfId="8" applyFont="1" applyBorder="1" applyAlignment="1">
      <alignment horizontal="left"/>
    </xf>
    <xf numFmtId="0" fontId="27" fillId="0" borderId="13" xfId="8" applyFont="1" applyBorder="1"/>
    <xf numFmtId="0" fontId="27" fillId="0" borderId="21" xfId="8" applyFont="1" applyBorder="1"/>
    <xf numFmtId="14" fontId="24" fillId="0" borderId="15" xfId="8" applyNumberFormat="1" applyFont="1" applyBorder="1" applyAlignment="1">
      <alignment horizontal="center"/>
    </xf>
    <xf numFmtId="0" fontId="27" fillId="0" borderId="21" xfId="8" applyFont="1" applyBorder="1" applyAlignment="1">
      <alignment horizontal="justify" vertical="justify" wrapText="1"/>
    </xf>
    <xf numFmtId="0" fontId="33" fillId="0" borderId="0" xfId="8" applyFont="1" applyBorder="1" applyAlignment="1">
      <alignment horizontal="left" wrapText="1"/>
    </xf>
    <xf numFmtId="0" fontId="33" fillId="0" borderId="23" xfId="8" applyFont="1" applyBorder="1" applyAlignment="1">
      <alignment horizontal="left" wrapText="1"/>
    </xf>
    <xf numFmtId="0" fontId="26" fillId="0" borderId="0" xfId="8" applyFont="1" applyAlignment="1">
      <alignment horizontal="center"/>
    </xf>
    <xf numFmtId="0" fontId="24" fillId="0" borderId="0" xfId="8" applyFont="1" applyAlignment="1">
      <alignment horizontal="center"/>
    </xf>
    <xf numFmtId="0" fontId="26" fillId="0" borderId="0" xfId="8" applyFont="1" applyAlignment="1">
      <alignment horizontal="center" vertical="center" wrapText="1"/>
    </xf>
    <xf numFmtId="0" fontId="24" fillId="0" borderId="0" xfId="8" applyFont="1" applyAlignment="1">
      <alignment horizontal="center" vertical="center" wrapText="1"/>
    </xf>
    <xf numFmtId="0" fontId="27" fillId="0" borderId="0" xfId="1" applyFont="1" applyBorder="1" applyAlignment="1">
      <alignment horizontal="left" vertical="justify" wrapText="1"/>
    </xf>
    <xf numFmtId="0" fontId="27" fillId="0" borderId="27" xfId="1" applyFont="1" applyBorder="1" applyAlignment="1">
      <alignment horizontal="left" vertical="justify" wrapText="1"/>
    </xf>
    <xf numFmtId="0" fontId="24" fillId="0" borderId="28" xfId="1" applyFont="1" applyBorder="1" applyAlignment="1">
      <alignment horizontal="justify" vertical="justify" wrapText="1"/>
    </xf>
    <xf numFmtId="0" fontId="24" fillId="0" borderId="0" xfId="1" applyFont="1" applyBorder="1" applyAlignment="1">
      <alignment horizontal="justify" vertical="justify" wrapText="1"/>
    </xf>
    <xf numFmtId="0" fontId="24" fillId="0" borderId="13" xfId="1" applyFont="1" applyBorder="1" applyAlignment="1">
      <alignment horizontal="center"/>
    </xf>
    <xf numFmtId="0" fontId="24" fillId="0" borderId="17" xfId="1" applyFont="1" applyBorder="1" applyAlignment="1">
      <alignment horizontal="left"/>
    </xf>
    <xf numFmtId="0" fontId="24" fillId="0" borderId="15" xfId="1" applyFont="1" applyBorder="1" applyAlignment="1">
      <alignment horizontal="left"/>
    </xf>
    <xf numFmtId="0" fontId="24" fillId="0" borderId="18" xfId="1" applyFont="1" applyBorder="1" applyAlignment="1">
      <alignment horizontal="left"/>
    </xf>
    <xf numFmtId="0" fontId="24" fillId="0" borderId="12" xfId="1" applyFont="1" applyBorder="1" applyAlignment="1">
      <alignment horizontal="center" vertical="top" wrapText="1"/>
    </xf>
    <xf numFmtId="0" fontId="24" fillId="0" borderId="26" xfId="1" applyFont="1" applyBorder="1" applyAlignment="1">
      <alignment horizontal="center" vertical="top" wrapText="1"/>
    </xf>
    <xf numFmtId="0" fontId="24" fillId="0" borderId="13" xfId="1" applyFont="1" applyBorder="1" applyAlignment="1">
      <alignment horizontal="left" vertical="top" wrapText="1"/>
    </xf>
    <xf numFmtId="0" fontId="29" fillId="0" borderId="21" xfId="1" applyFont="1" applyBorder="1" applyAlignment="1">
      <alignment horizontal="left" vertical="top" wrapText="1"/>
    </xf>
    <xf numFmtId="0" fontId="29" fillId="0" borderId="25" xfId="1" applyFont="1" applyBorder="1" applyAlignment="1">
      <alignment horizontal="left" vertical="top" wrapText="1"/>
    </xf>
    <xf numFmtId="0" fontId="29" fillId="0" borderId="16" xfId="1" applyFont="1" applyBorder="1" applyAlignment="1">
      <alignment horizontal="left" vertical="top" wrapText="1"/>
    </xf>
    <xf numFmtId="0" fontId="24" fillId="0" borderId="21" xfId="1" applyFont="1" applyBorder="1" applyAlignment="1">
      <alignment horizontal="center"/>
    </xf>
    <xf numFmtId="0" fontId="24" fillId="0" borderId="16" xfId="1" applyFont="1" applyBorder="1" applyAlignment="1">
      <alignment horizontal="center"/>
    </xf>
    <xf numFmtId="0" fontId="24" fillId="0" borderId="12" xfId="1" applyFont="1" applyBorder="1" applyAlignment="1">
      <alignment horizontal="center" vertical="top"/>
    </xf>
    <xf numFmtId="0" fontId="24" fillId="0" borderId="26" xfId="1" applyFont="1" applyBorder="1" applyAlignment="1">
      <alignment horizontal="center" vertical="top"/>
    </xf>
    <xf numFmtId="0" fontId="24" fillId="0" borderId="24" xfId="1" applyFont="1" applyBorder="1" applyAlignment="1">
      <alignment horizontal="center" vertical="top"/>
    </xf>
    <xf numFmtId="0" fontId="24" fillId="0" borderId="21" xfId="1" applyFont="1" applyBorder="1" applyAlignment="1">
      <alignment horizontal="center" vertical="top" wrapText="1"/>
    </xf>
    <xf numFmtId="0" fontId="24" fillId="0" borderId="25" xfId="1" applyFont="1" applyBorder="1" applyAlignment="1">
      <alignment horizontal="center" vertical="top" wrapText="1"/>
    </xf>
    <xf numFmtId="0" fontId="24" fillId="0" borderId="16" xfId="1" applyFont="1" applyBorder="1" applyAlignment="1">
      <alignment horizontal="center" vertical="top" wrapText="1"/>
    </xf>
    <xf numFmtId="0" fontId="24" fillId="0" borderId="13" xfId="1" applyFont="1" applyBorder="1" applyAlignment="1">
      <alignment horizontal="center" wrapText="1"/>
    </xf>
    <xf numFmtId="0" fontId="24" fillId="0" borderId="13" xfId="1" applyFont="1" applyBorder="1" applyAlignment="1">
      <alignment horizontal="center" vertical="top"/>
    </xf>
    <xf numFmtId="0" fontId="24" fillId="0" borderId="13" xfId="1" applyFont="1" applyBorder="1" applyAlignment="1">
      <alignment horizontal="left" vertical="top"/>
    </xf>
    <xf numFmtId="0" fontId="24" fillId="0" borderId="17" xfId="1" applyFont="1" applyBorder="1" applyAlignment="1">
      <alignment horizontal="left" vertical="justify" wrapText="1"/>
    </xf>
    <xf numFmtId="0" fontId="24" fillId="0" borderId="15" xfId="1" applyFont="1" applyBorder="1" applyAlignment="1">
      <alignment horizontal="left" vertical="justify" wrapText="1"/>
    </xf>
    <xf numFmtId="0" fontId="24" fillId="0" borderId="22" xfId="1" applyFont="1" applyBorder="1" applyAlignment="1">
      <alignment horizontal="left" vertical="justify" wrapText="1"/>
    </xf>
    <xf numFmtId="0" fontId="24" fillId="0" borderId="0" xfId="1" applyFont="1" applyBorder="1" applyAlignment="1">
      <alignment horizontal="left" vertical="justify" wrapText="1"/>
    </xf>
    <xf numFmtId="0" fontId="24" fillId="0" borderId="19" xfId="1" applyFont="1" applyBorder="1" applyAlignment="1">
      <alignment horizontal="left" vertical="justify" wrapText="1"/>
    </xf>
    <xf numFmtId="0" fontId="24" fillId="0" borderId="14" xfId="1" applyFont="1" applyBorder="1" applyAlignment="1">
      <alignment horizontal="left" vertical="justify" wrapText="1"/>
    </xf>
    <xf numFmtId="0" fontId="24" fillId="0" borderId="13" xfId="1" applyFont="1" applyBorder="1" applyAlignment="1">
      <alignment horizontal="center" vertical="justify" wrapText="1"/>
    </xf>
    <xf numFmtId="0" fontId="24" fillId="0" borderId="21" xfId="1" applyFont="1" applyBorder="1" applyAlignment="1">
      <alignment horizontal="left" vertical="top"/>
    </xf>
    <xf numFmtId="0" fontId="24" fillId="0" borderId="25" xfId="1" applyFont="1" applyBorder="1" applyAlignment="1">
      <alignment horizontal="left" vertical="top"/>
    </xf>
    <xf numFmtId="0" fontId="24" fillId="0" borderId="21" xfId="1" applyFont="1" applyBorder="1" applyAlignment="1">
      <alignment horizontal="center" vertical="top"/>
    </xf>
    <xf numFmtId="0" fontId="24" fillId="0" borderId="25" xfId="1" applyFont="1" applyBorder="1" applyAlignment="1">
      <alignment horizontal="center" vertical="top"/>
    </xf>
    <xf numFmtId="0" fontId="24" fillId="0" borderId="16" xfId="1" applyFont="1" applyBorder="1" applyAlignment="1">
      <alignment horizontal="center" vertical="top"/>
    </xf>
    <xf numFmtId="0" fontId="24" fillId="0" borderId="21" xfId="1" applyFont="1" applyBorder="1" applyAlignment="1">
      <alignment horizontal="right" vertical="top"/>
    </xf>
    <xf numFmtId="0" fontId="24" fillId="0" borderId="25" xfId="1" applyFont="1" applyBorder="1" applyAlignment="1">
      <alignment horizontal="right" vertical="top"/>
    </xf>
    <xf numFmtId="0" fontId="24" fillId="0" borderId="16" xfId="1" applyFont="1" applyBorder="1" applyAlignment="1">
      <alignment horizontal="right" vertical="top"/>
    </xf>
    <xf numFmtId="0" fontId="24" fillId="0" borderId="17" xfId="1" applyFont="1" applyBorder="1" applyAlignment="1">
      <alignment horizontal="justify" vertical="top" wrapText="1"/>
    </xf>
    <xf numFmtId="0" fontId="27" fillId="0" borderId="15" xfId="1" applyFont="1" applyBorder="1" applyAlignment="1">
      <alignment horizontal="justify" vertical="top" wrapText="1"/>
    </xf>
    <xf numFmtId="0" fontId="27" fillId="0" borderId="18" xfId="1" applyFont="1" applyBorder="1" applyAlignment="1">
      <alignment horizontal="justify" vertical="top" wrapText="1"/>
    </xf>
    <xf numFmtId="0" fontId="27" fillId="0" borderId="22" xfId="1" applyFont="1" applyBorder="1" applyAlignment="1">
      <alignment horizontal="justify" vertical="top" wrapText="1"/>
    </xf>
    <xf numFmtId="0" fontId="27" fillId="0" borderId="0" xfId="1" applyFont="1" applyBorder="1" applyAlignment="1">
      <alignment horizontal="justify" vertical="top" wrapText="1"/>
    </xf>
    <xf numFmtId="0" fontId="27" fillId="0" borderId="23" xfId="1" applyFont="1" applyBorder="1" applyAlignment="1">
      <alignment horizontal="justify" vertical="top" wrapText="1"/>
    </xf>
    <xf numFmtId="0" fontId="27" fillId="0" borderId="19" xfId="1" applyFont="1" applyBorder="1" applyAlignment="1">
      <alignment horizontal="justify" vertical="top" wrapText="1"/>
    </xf>
    <xf numFmtId="0" fontId="27" fillId="0" borderId="14" xfId="1" applyFont="1" applyBorder="1" applyAlignment="1">
      <alignment horizontal="justify" vertical="top" wrapText="1"/>
    </xf>
    <xf numFmtId="0" fontId="27" fillId="0" borderId="20" xfId="1" applyFont="1" applyBorder="1" applyAlignment="1">
      <alignment horizontal="justify" vertical="top" wrapText="1"/>
    </xf>
    <xf numFmtId="0" fontId="24" fillId="0" borderId="13" xfId="1" applyFont="1" applyBorder="1" applyAlignment="1">
      <alignment horizontal="left" vertical="justify" wrapText="1"/>
    </xf>
    <xf numFmtId="0" fontId="24" fillId="0" borderId="13" xfId="1" applyFont="1" applyBorder="1" applyAlignment="1">
      <alignment horizontal="left"/>
    </xf>
    <xf numFmtId="0" fontId="27" fillId="0" borderId="15" xfId="1" applyFont="1" applyBorder="1"/>
    <xf numFmtId="0" fontId="27" fillId="0" borderId="18" xfId="1" applyFont="1" applyBorder="1"/>
    <xf numFmtId="0" fontId="27" fillId="0" borderId="22" xfId="1" applyFont="1" applyBorder="1"/>
    <xf numFmtId="0" fontId="27" fillId="0" borderId="0" xfId="1" applyFont="1"/>
    <xf numFmtId="0" fontId="27" fillId="0" borderId="23" xfId="1" applyFont="1" applyBorder="1"/>
    <xf numFmtId="0" fontId="27" fillId="0" borderId="19" xfId="1" applyFont="1" applyBorder="1"/>
    <xf numFmtId="0" fontId="27" fillId="0" borderId="14" xfId="1" applyFont="1" applyBorder="1"/>
    <xf numFmtId="0" fontId="27" fillId="0" borderId="20" xfId="1" applyFont="1" applyBorder="1"/>
    <xf numFmtId="14" fontId="24" fillId="0" borderId="21" xfId="1" applyNumberFormat="1" applyFont="1" applyBorder="1" applyAlignment="1">
      <alignment horizontal="center" vertical="justify" wrapText="1"/>
    </xf>
    <xf numFmtId="14" fontId="27" fillId="0" borderId="25" xfId="1" applyNumberFormat="1" applyFont="1" applyBorder="1"/>
    <xf numFmtId="14" fontId="27" fillId="0" borderId="16" xfId="1" applyNumberFormat="1" applyFont="1" applyBorder="1"/>
    <xf numFmtId="14" fontId="24" fillId="0" borderId="21" xfId="1" applyNumberFormat="1" applyFont="1" applyBorder="1" applyAlignment="1">
      <alignment horizontal="center"/>
    </xf>
    <xf numFmtId="0" fontId="27" fillId="0" borderId="25" xfId="1" applyFont="1" applyBorder="1"/>
    <xf numFmtId="0" fontId="27" fillId="0" borderId="16" xfId="1" applyFont="1" applyBorder="1"/>
    <xf numFmtId="0" fontId="24" fillId="0" borderId="13" xfId="1" applyFont="1" applyFill="1" applyBorder="1" applyAlignment="1">
      <alignment horizontal="center" vertical="justify" wrapText="1"/>
    </xf>
    <xf numFmtId="0" fontId="24" fillId="0" borderId="17" xfId="1" applyFont="1" applyBorder="1" applyAlignment="1">
      <alignment horizontal="left" vertical="top" wrapText="1"/>
    </xf>
    <xf numFmtId="0" fontId="24" fillId="0" borderId="15" xfId="1" applyFont="1" applyBorder="1" applyAlignment="1">
      <alignment horizontal="left" vertical="top" wrapText="1"/>
    </xf>
    <xf numFmtId="0" fontId="24" fillId="0" borderId="18" xfId="1" applyFont="1" applyBorder="1" applyAlignment="1">
      <alignment horizontal="left" vertical="top" wrapText="1"/>
    </xf>
    <xf numFmtId="0" fontId="24" fillId="0" borderId="19" xfId="1" applyFont="1" applyBorder="1" applyAlignment="1">
      <alignment horizontal="left" vertical="top" wrapText="1"/>
    </xf>
    <xf numFmtId="0" fontId="24" fillId="0" borderId="14" xfId="1" applyFont="1" applyBorder="1" applyAlignment="1">
      <alignment horizontal="left" vertical="top" wrapText="1"/>
    </xf>
    <xf numFmtId="0" fontId="24" fillId="0" borderId="20" xfId="1" applyFont="1" applyBorder="1" applyAlignment="1">
      <alignment horizontal="left" vertical="top" wrapText="1"/>
    </xf>
    <xf numFmtId="0" fontId="24" fillId="0" borderId="13" xfId="1" applyFont="1" applyBorder="1" applyAlignment="1">
      <alignment vertical="justify"/>
    </xf>
    <xf numFmtId="14" fontId="24" fillId="0" borderId="13" xfId="1" applyNumberFormat="1" applyFont="1" applyBorder="1" applyAlignment="1">
      <alignment horizontal="center"/>
    </xf>
    <xf numFmtId="0" fontId="27" fillId="0" borderId="13" xfId="1" applyFont="1" applyBorder="1" applyAlignment="1">
      <alignment horizontal="left"/>
    </xf>
    <xf numFmtId="0" fontId="24" fillId="0" borderId="21" xfId="1" applyFont="1" applyBorder="1" applyAlignment="1">
      <alignment horizontal="left"/>
    </xf>
    <xf numFmtId="0" fontId="24" fillId="0" borderId="25" xfId="1" applyFont="1" applyBorder="1" applyAlignment="1">
      <alignment horizontal="left"/>
    </xf>
    <xf numFmtId="0" fontId="24" fillId="0" borderId="16" xfId="1" applyFont="1" applyBorder="1" applyAlignment="1">
      <alignment horizontal="left"/>
    </xf>
    <xf numFmtId="14" fontId="24" fillId="0" borderId="21" xfId="1" applyNumberFormat="1" applyFont="1" applyBorder="1" applyAlignment="1">
      <alignment horizontal="left"/>
    </xf>
    <xf numFmtId="14" fontId="24" fillId="0" borderId="16" xfId="1" applyNumberFormat="1" applyFont="1" applyBorder="1" applyAlignment="1">
      <alignment horizontal="left"/>
    </xf>
    <xf numFmtId="0" fontId="24" fillId="0" borderId="17" xfId="1" applyFont="1" applyBorder="1" applyAlignment="1">
      <alignment horizontal="center" vertical="justify" wrapText="1"/>
    </xf>
    <xf numFmtId="0" fontId="24" fillId="0" borderId="15" xfId="1" applyFont="1" applyBorder="1" applyAlignment="1">
      <alignment horizontal="center" vertical="justify" wrapText="1"/>
    </xf>
    <xf numFmtId="0" fontId="24" fillId="0" borderId="18" xfId="1" applyFont="1" applyBorder="1" applyAlignment="1">
      <alignment horizontal="center" vertical="justify" wrapText="1"/>
    </xf>
    <xf numFmtId="0" fontId="24" fillId="0" borderId="19" xfId="1" applyFont="1" applyBorder="1" applyAlignment="1">
      <alignment horizontal="center" vertical="justify" wrapText="1"/>
    </xf>
    <xf numFmtId="0" fontId="24" fillId="0" borderId="14" xfId="1" applyFont="1" applyBorder="1" applyAlignment="1">
      <alignment horizontal="center" vertical="justify" wrapText="1"/>
    </xf>
    <xf numFmtId="0" fontId="24" fillId="0" borderId="20" xfId="1" applyFont="1" applyBorder="1" applyAlignment="1">
      <alignment horizontal="center" vertical="justify" wrapText="1"/>
    </xf>
    <xf numFmtId="0" fontId="26" fillId="0" borderId="0" xfId="1" applyFont="1" applyAlignment="1">
      <alignment horizontal="center"/>
    </xf>
    <xf numFmtId="0" fontId="24" fillId="0" borderId="0" xfId="1" applyFont="1" applyAlignment="1">
      <alignment horizontal="center"/>
    </xf>
    <xf numFmtId="0" fontId="26" fillId="0" borderId="0" xfId="1" applyFont="1" applyAlignment="1">
      <alignment horizontal="center" vertical="center" wrapText="1"/>
    </xf>
    <xf numFmtId="0" fontId="24" fillId="0" borderId="0" xfId="1" applyFont="1" applyAlignment="1">
      <alignment horizontal="center" vertical="center" wrapText="1"/>
    </xf>
    <xf numFmtId="0" fontId="24" fillId="0" borderId="13" xfId="1" applyFont="1" applyBorder="1" applyAlignment="1">
      <alignment horizontal="center" vertical="top" wrapText="1"/>
    </xf>
    <xf numFmtId="0" fontId="25" fillId="0" borderId="13" xfId="1" applyFont="1" applyBorder="1" applyAlignment="1">
      <alignment horizontal="center"/>
    </xf>
    <xf numFmtId="0" fontId="34" fillId="0" borderId="13" xfId="1" applyFont="1" applyBorder="1" applyAlignment="1">
      <alignment horizontal="center"/>
    </xf>
    <xf numFmtId="0" fontId="24" fillId="0" borderId="17" xfId="1" applyFont="1" applyBorder="1" applyAlignment="1">
      <alignment vertical="justify" wrapText="1"/>
    </xf>
    <xf numFmtId="0" fontId="24" fillId="0" borderId="15" xfId="1" applyFont="1" applyBorder="1" applyAlignment="1">
      <alignment vertical="justify" wrapText="1"/>
    </xf>
    <xf numFmtId="0" fontId="24" fillId="0" borderId="18" xfId="1" applyFont="1" applyBorder="1" applyAlignment="1">
      <alignment vertical="justify" wrapText="1"/>
    </xf>
    <xf numFmtId="0" fontId="24" fillId="0" borderId="19" xfId="1" applyFont="1" applyBorder="1" applyAlignment="1">
      <alignment vertical="justify" wrapText="1"/>
    </xf>
    <xf numFmtId="0" fontId="24" fillId="0" borderId="14" xfId="1" applyFont="1" applyBorder="1" applyAlignment="1">
      <alignment vertical="justify" wrapText="1"/>
    </xf>
    <xf numFmtId="0" fontId="24" fillId="0" borderId="20" xfId="1" applyFont="1" applyBorder="1" applyAlignment="1">
      <alignment vertical="justify" wrapText="1"/>
    </xf>
    <xf numFmtId="0" fontId="24" fillId="0" borderId="0" xfId="1" applyFont="1" applyBorder="1" applyAlignment="1">
      <alignment horizontal="center" vertical="top"/>
    </xf>
    <xf numFmtId="0" fontId="24" fillId="0" borderId="0" xfId="1" applyFont="1" applyBorder="1" applyAlignment="1">
      <alignment horizontal="left"/>
    </xf>
    <xf numFmtId="164" fontId="24" fillId="0" borderId="15" xfId="1" applyNumberFormat="1" applyFont="1" applyBorder="1" applyAlignment="1">
      <alignment horizontal="left"/>
    </xf>
    <xf numFmtId="0" fontId="26" fillId="0" borderId="0" xfId="1" applyFont="1" applyBorder="1" applyAlignment="1">
      <alignment horizontal="left"/>
    </xf>
    <xf numFmtId="0" fontId="27" fillId="0" borderId="13" xfId="1" applyFont="1" applyBorder="1" applyAlignment="1">
      <alignment horizontal="center" vertical="justify" wrapText="1"/>
    </xf>
    <xf numFmtId="0" fontId="24" fillId="0" borderId="13" xfId="1" applyFont="1" applyBorder="1" applyAlignment="1">
      <alignment vertical="justify" wrapText="1"/>
    </xf>
    <xf numFmtId="0" fontId="27" fillId="0" borderId="13" xfId="1" applyFont="1" applyBorder="1" applyAlignment="1">
      <alignment vertical="justify" wrapText="1"/>
    </xf>
    <xf numFmtId="0" fontId="27" fillId="0" borderId="15" xfId="1" applyFont="1" applyBorder="1" applyAlignment="1">
      <alignment horizontal="left" vertical="justify" wrapText="1"/>
    </xf>
    <xf numFmtId="0" fontId="27" fillId="0" borderId="18" xfId="1" applyFont="1" applyBorder="1" applyAlignment="1">
      <alignment horizontal="left" vertical="justify" wrapText="1"/>
    </xf>
    <xf numFmtId="0" fontId="27" fillId="0" borderId="19" xfId="1" applyFont="1" applyBorder="1" applyAlignment="1">
      <alignment horizontal="left" vertical="justify" wrapText="1"/>
    </xf>
    <xf numFmtId="0" fontId="27" fillId="0" borderId="14" xfId="1" applyFont="1" applyBorder="1" applyAlignment="1">
      <alignment horizontal="left" vertical="justify" wrapText="1"/>
    </xf>
    <xf numFmtId="0" fontId="27" fillId="0" borderId="20" xfId="1" applyFont="1" applyBorder="1" applyAlignment="1">
      <alignment horizontal="left" vertical="justify" wrapText="1"/>
    </xf>
    <xf numFmtId="0" fontId="24" fillId="0" borderId="16" xfId="1" applyFont="1" applyBorder="1" applyAlignment="1">
      <alignment horizontal="justify" vertical="justify" wrapText="1"/>
    </xf>
    <xf numFmtId="0" fontId="24" fillId="0" borderId="13" xfId="1" applyFont="1" applyBorder="1" applyAlignment="1">
      <alignment horizontal="justify" vertical="justify" wrapText="1"/>
    </xf>
    <xf numFmtId="0" fontId="24" fillId="0" borderId="17" xfId="1" applyFont="1" applyBorder="1" applyAlignment="1">
      <alignment horizontal="justify" vertical="justify" wrapText="1"/>
    </xf>
    <xf numFmtId="0" fontId="24" fillId="0" borderId="19" xfId="1" applyFont="1" applyBorder="1" applyAlignment="1">
      <alignment horizontal="justify" vertical="justify" wrapText="1"/>
    </xf>
    <xf numFmtId="0" fontId="24" fillId="0" borderId="18" xfId="1" applyFont="1" applyBorder="1" applyAlignment="1">
      <alignment horizontal="left" vertical="justify" wrapText="1"/>
    </xf>
    <xf numFmtId="0" fontId="24" fillId="0" borderId="23" xfId="1" applyFont="1" applyBorder="1" applyAlignment="1">
      <alignment horizontal="left" vertical="justify" wrapText="1"/>
    </xf>
    <xf numFmtId="0" fontId="24" fillId="0" borderId="20" xfId="1" applyFont="1" applyBorder="1" applyAlignment="1">
      <alignment horizontal="left" vertical="justify" wrapText="1"/>
    </xf>
    <xf numFmtId="0" fontId="24" fillId="0" borderId="17" xfId="1" applyFont="1" applyBorder="1" applyAlignment="1">
      <alignment horizontal="center"/>
    </xf>
    <xf numFmtId="0" fontId="24" fillId="0" borderId="15" xfId="1" applyFont="1" applyBorder="1" applyAlignment="1">
      <alignment horizontal="center"/>
    </xf>
    <xf numFmtId="0" fontId="24" fillId="0" borderId="18" xfId="1" applyFont="1" applyBorder="1" applyAlignment="1">
      <alignment horizontal="center"/>
    </xf>
    <xf numFmtId="0" fontId="24" fillId="0" borderId="19" xfId="1" applyFont="1" applyBorder="1" applyAlignment="1">
      <alignment horizontal="center"/>
    </xf>
    <xf numFmtId="0" fontId="24" fillId="0" borderId="14" xfId="1" applyFont="1" applyBorder="1" applyAlignment="1">
      <alignment horizontal="center"/>
    </xf>
    <xf numFmtId="0" fontId="24" fillId="0" borderId="20" xfId="1" applyFont="1" applyBorder="1" applyAlignment="1">
      <alignment horizontal="center"/>
    </xf>
    <xf numFmtId="0" fontId="24" fillId="0" borderId="12" xfId="1" applyFont="1" applyBorder="1" applyAlignment="1">
      <alignment horizontal="center"/>
    </xf>
    <xf numFmtId="0" fontId="24" fillId="0" borderId="24" xfId="1" applyFont="1" applyBorder="1" applyAlignment="1">
      <alignment horizontal="center"/>
    </xf>
    <xf numFmtId="0" fontId="24" fillId="0" borderId="22" xfId="1" applyFont="1" applyBorder="1" applyAlignment="1">
      <alignment vertical="justify" wrapText="1"/>
    </xf>
    <xf numFmtId="0" fontId="24" fillId="0" borderId="0" xfId="1" applyFont="1" applyBorder="1" applyAlignment="1">
      <alignment vertical="justify" wrapText="1"/>
    </xf>
    <xf numFmtId="0" fontId="24" fillId="0" borderId="23" xfId="1" applyFont="1" applyBorder="1" applyAlignment="1">
      <alignment vertical="justify" wrapText="1"/>
    </xf>
    <xf numFmtId="0" fontId="27" fillId="0" borderId="13" xfId="1" applyFont="1" applyBorder="1" applyAlignment="1">
      <alignment horizontal="justify" vertical="justify" wrapText="1"/>
    </xf>
    <xf numFmtId="14" fontId="24" fillId="0" borderId="25" xfId="1" applyNumberFormat="1" applyFont="1" applyBorder="1" applyAlignment="1">
      <alignment horizontal="left"/>
    </xf>
    <xf numFmtId="0" fontId="24" fillId="0" borderId="22" xfId="1" applyFont="1" applyBorder="1" applyAlignment="1">
      <alignment horizontal="left" vertical="top" wrapText="1"/>
    </xf>
    <xf numFmtId="0" fontId="24" fillId="0" borderId="0" xfId="1" applyFont="1" applyBorder="1" applyAlignment="1">
      <alignment horizontal="left" vertical="top" wrapText="1"/>
    </xf>
    <xf numFmtId="0" fontId="24" fillId="0" borderId="23" xfId="1" applyFont="1" applyBorder="1" applyAlignment="1">
      <alignment horizontal="left" vertical="top" wrapText="1"/>
    </xf>
    <xf numFmtId="0" fontId="24" fillId="4" borderId="13" xfId="1" applyFont="1" applyFill="1" applyBorder="1" applyAlignment="1">
      <alignment horizontal="left" vertical="center" wrapText="1"/>
    </xf>
    <xf numFmtId="0" fontId="27" fillId="4" borderId="13" xfId="1" applyFont="1" applyFill="1" applyBorder="1" applyAlignment="1">
      <alignment horizontal="left" vertical="center" wrapText="1"/>
    </xf>
    <xf numFmtId="0" fontId="24" fillId="4" borderId="0" xfId="1" applyFont="1" applyFill="1" applyAlignment="1">
      <alignment horizontal="center"/>
    </xf>
    <xf numFmtId="0" fontId="24" fillId="4" borderId="13" xfId="1" applyFont="1" applyFill="1" applyBorder="1" applyAlignment="1">
      <alignment vertical="top" wrapText="1"/>
    </xf>
    <xf numFmtId="0" fontId="24" fillId="4" borderId="12" xfId="1" applyFont="1" applyFill="1" applyBorder="1" applyAlignment="1">
      <alignment vertical="top" wrapText="1"/>
    </xf>
    <xf numFmtId="0" fontId="24" fillId="4" borderId="13" xfId="1" applyFont="1" applyFill="1" applyBorder="1" applyAlignment="1">
      <alignment horizontal="center" vertical="top" wrapText="1"/>
    </xf>
    <xf numFmtId="0" fontId="24" fillId="4" borderId="12" xfId="1" applyFont="1" applyFill="1" applyBorder="1" applyAlignment="1">
      <alignment horizontal="center" vertical="top" wrapText="1"/>
    </xf>
    <xf numFmtId="0" fontId="27" fillId="4" borderId="13" xfId="1" applyFont="1" applyFill="1" applyBorder="1" applyAlignment="1">
      <alignment vertical="top" wrapText="1"/>
    </xf>
    <xf numFmtId="0" fontId="27" fillId="4" borderId="12" xfId="1" applyFont="1" applyFill="1" applyBorder="1" applyAlignment="1">
      <alignment vertical="top" wrapText="1"/>
    </xf>
    <xf numFmtId="0" fontId="24" fillId="4" borderId="0" xfId="1" applyFont="1" applyFill="1" applyAlignment="1">
      <alignment horizontal="left" wrapText="1"/>
    </xf>
    <xf numFmtId="14" fontId="24" fillId="4" borderId="15" xfId="1" applyNumberFormat="1" applyFont="1" applyFill="1" applyBorder="1" applyAlignment="1">
      <alignment horizontal="center" shrinkToFit="1"/>
    </xf>
    <xf numFmtId="0" fontId="24" fillId="4" borderId="15" xfId="1" applyFont="1" applyFill="1" applyBorder="1" applyAlignment="1">
      <alignment horizontal="center" shrinkToFit="1"/>
    </xf>
    <xf numFmtId="0" fontId="24" fillId="4" borderId="0" xfId="1" applyFont="1" applyFill="1" applyAlignment="1">
      <alignment horizontal="left"/>
    </xf>
    <xf numFmtId="0" fontId="24" fillId="4" borderId="13" xfId="1" applyFont="1" applyFill="1" applyBorder="1" applyAlignment="1">
      <alignment horizontal="left" wrapText="1"/>
    </xf>
    <xf numFmtId="165" fontId="24" fillId="4" borderId="13" xfId="1" applyNumberFormat="1" applyFont="1" applyFill="1" applyBorder="1" applyAlignment="1" applyProtection="1">
      <alignment horizontal="center" vertical="center"/>
    </xf>
    <xf numFmtId="0" fontId="36" fillId="0" borderId="21" xfId="1" applyFont="1" applyFill="1" applyBorder="1" applyAlignment="1">
      <alignment horizontal="center" shrinkToFit="1"/>
    </xf>
    <xf numFmtId="0" fontId="36" fillId="0" borderId="25" xfId="1" applyFont="1" applyFill="1" applyBorder="1" applyAlignment="1">
      <alignment horizontal="center" shrinkToFit="1"/>
    </xf>
    <xf numFmtId="165" fontId="22" fillId="4" borderId="21" xfId="1" applyNumberFormat="1" applyFont="1" applyFill="1" applyBorder="1" applyAlignment="1" applyProtection="1">
      <alignment horizontal="center" vertical="center"/>
    </xf>
    <xf numFmtId="165" fontId="22" fillId="4" borderId="25" xfId="1" applyNumberFormat="1" applyFont="1" applyFill="1" applyBorder="1" applyAlignment="1" applyProtection="1">
      <alignment horizontal="center" vertical="center"/>
    </xf>
    <xf numFmtId="165" fontId="22" fillId="4" borderId="16" xfId="1" applyNumberFormat="1" applyFont="1" applyFill="1" applyBorder="1" applyAlignment="1" applyProtection="1">
      <alignment horizontal="center" vertical="center"/>
    </xf>
    <xf numFmtId="14" fontId="24" fillId="4" borderId="0" xfId="1" applyNumberFormat="1" applyFont="1" applyFill="1" applyAlignment="1">
      <alignment horizontal="left"/>
    </xf>
    <xf numFmtId="0" fontId="24" fillId="4" borderId="14" xfId="1" applyFont="1" applyFill="1" applyBorder="1" applyAlignment="1">
      <alignment horizontal="left" wrapText="1"/>
    </xf>
    <xf numFmtId="14" fontId="24" fillId="4" borderId="0" xfId="1" applyNumberFormat="1" applyFont="1" applyFill="1" applyAlignment="1">
      <alignment horizontal="center" wrapText="1"/>
    </xf>
    <xf numFmtId="0" fontId="24" fillId="4" borderId="0" xfId="1" applyFont="1" applyFill="1" applyAlignment="1">
      <alignment horizontal="center" wrapText="1"/>
    </xf>
    <xf numFmtId="0" fontId="26" fillId="4" borderId="0" xfId="1" applyFont="1" applyFill="1" applyAlignment="1">
      <alignment horizontal="center"/>
    </xf>
    <xf numFmtId="0" fontId="35" fillId="4" borderId="0" xfId="1" applyFont="1" applyFill="1" applyAlignment="1">
      <alignment horizontal="center" vertical="center" wrapText="1"/>
    </xf>
    <xf numFmtId="0" fontId="24" fillId="4" borderId="0" xfId="2" applyFont="1" applyFill="1" applyAlignment="1">
      <alignment horizontal="left" vertical="center" wrapText="1"/>
    </xf>
    <xf numFmtId="0" fontId="24" fillId="4" borderId="0" xfId="2" applyFont="1" applyFill="1" applyAlignment="1">
      <alignment vertical="center" wrapText="1"/>
    </xf>
    <xf numFmtId="0" fontId="24" fillId="0" borderId="0" xfId="2" applyFont="1" applyFill="1" applyAlignment="1">
      <alignment horizontal="center"/>
    </xf>
    <xf numFmtId="0" fontId="24" fillId="4" borderId="0" xfId="2" applyFont="1" applyFill="1" applyAlignment="1">
      <alignment horizontal="left"/>
    </xf>
    <xf numFmtId="0" fontId="24" fillId="4" borderId="0" xfId="2" applyFont="1" applyFill="1" applyAlignment="1">
      <alignment horizontal="center"/>
    </xf>
    <xf numFmtId="166" fontId="24" fillId="4" borderId="0" xfId="2" applyNumberFormat="1" applyFont="1" applyFill="1" applyAlignment="1">
      <alignment horizontal="left"/>
    </xf>
    <xf numFmtId="14" fontId="24" fillId="0" borderId="0" xfId="2" applyNumberFormat="1" applyFont="1" applyFill="1" applyAlignment="1">
      <alignment horizontal="center"/>
    </xf>
    <xf numFmtId="0" fontId="26" fillId="4" borderId="0" xfId="2" applyFont="1" applyFill="1" applyAlignment="1">
      <alignment horizontal="center" vertical="center" wrapText="1"/>
    </xf>
    <xf numFmtId="0" fontId="27" fillId="4" borderId="0" xfId="2" applyFont="1" applyFill="1" applyAlignment="1">
      <alignment horizontal="center" vertical="center" wrapText="1"/>
    </xf>
    <xf numFmtId="0" fontId="26" fillId="4" borderId="0" xfId="2" applyFont="1" applyFill="1" applyAlignment="1">
      <alignment horizontal="center"/>
    </xf>
    <xf numFmtId="0" fontId="29" fillId="4" borderId="0" xfId="2" applyFont="1" applyFill="1" applyAlignment="1">
      <alignment horizontal="left"/>
    </xf>
    <xf numFmtId="0" fontId="24" fillId="4" borderId="0" xfId="2" applyFont="1" applyFill="1" applyAlignment="1">
      <alignment horizontal="left" vertical="top"/>
    </xf>
    <xf numFmtId="0" fontId="24" fillId="4" borderId="21" xfId="2" applyFont="1" applyFill="1" applyBorder="1" applyAlignment="1">
      <alignment horizontal="left"/>
    </xf>
    <xf numFmtId="0" fontId="24" fillId="4" borderId="25" xfId="2" applyFont="1" applyFill="1" applyBorder="1" applyAlignment="1">
      <alignment horizontal="left"/>
    </xf>
    <xf numFmtId="0" fontId="24" fillId="4" borderId="16" xfId="2" applyFont="1" applyFill="1" applyBorder="1" applyAlignment="1">
      <alignment horizontal="left"/>
    </xf>
    <xf numFmtId="0" fontId="24" fillId="4" borderId="21" xfId="2" applyFont="1" applyFill="1" applyBorder="1" applyAlignment="1">
      <alignment horizontal="center"/>
    </xf>
    <xf numFmtId="0" fontId="24" fillId="4" borderId="16" xfId="2" applyFont="1" applyFill="1" applyBorder="1" applyAlignment="1">
      <alignment horizontal="center"/>
    </xf>
    <xf numFmtId="9" fontId="24" fillId="4" borderId="21" xfId="13" applyFont="1" applyFill="1" applyBorder="1" applyAlignment="1">
      <alignment horizontal="center"/>
    </xf>
    <xf numFmtId="9" fontId="24" fillId="4" borderId="16" xfId="13" applyFont="1" applyFill="1" applyBorder="1" applyAlignment="1">
      <alignment horizontal="center"/>
    </xf>
    <xf numFmtId="0" fontId="24" fillId="4" borderId="25" xfId="2" applyFont="1" applyFill="1" applyBorder="1" applyAlignment="1">
      <alignment horizontal="center"/>
    </xf>
    <xf numFmtId="0" fontId="24" fillId="4" borderId="15" xfId="2" applyFont="1" applyFill="1" applyBorder="1" applyAlignment="1">
      <alignment horizontal="left" vertical="center" wrapText="1"/>
    </xf>
    <xf numFmtId="0" fontId="24" fillId="4" borderId="0" xfId="2" applyFont="1" applyFill="1" applyAlignment="1">
      <alignment vertical="top" wrapText="1"/>
    </xf>
    <xf numFmtId="0" fontId="24" fillId="4" borderId="13" xfId="2" applyFont="1" applyFill="1" applyBorder="1" applyAlignment="1">
      <alignment horizontal="left"/>
    </xf>
    <xf numFmtId="0" fontId="24" fillId="4" borderId="13" xfId="2" applyFont="1" applyFill="1" applyBorder="1" applyAlignment="1">
      <alignment horizontal="center" vertical="center" wrapText="1"/>
    </xf>
    <xf numFmtId="0" fontId="24" fillId="4" borderId="17" xfId="2" applyFont="1" applyFill="1" applyBorder="1" applyAlignment="1">
      <alignment horizontal="left" vertical="justify" wrapText="1"/>
    </xf>
    <xf numFmtId="0" fontId="24" fillId="4" borderId="15" xfId="2" applyFont="1" applyFill="1" applyBorder="1" applyAlignment="1">
      <alignment horizontal="left" vertical="justify" wrapText="1"/>
    </xf>
    <xf numFmtId="0" fontId="24" fillId="4" borderId="18" xfId="2" applyFont="1" applyFill="1" applyBorder="1" applyAlignment="1">
      <alignment horizontal="left" vertical="justify" wrapText="1"/>
    </xf>
    <xf numFmtId="0" fontId="24" fillId="4" borderId="22" xfId="2" applyFont="1" applyFill="1" applyBorder="1" applyAlignment="1">
      <alignment horizontal="left" vertical="justify" wrapText="1"/>
    </xf>
    <xf numFmtId="0" fontId="24" fillId="4" borderId="0" xfId="2" applyFont="1" applyFill="1" applyBorder="1" applyAlignment="1">
      <alignment horizontal="left" vertical="justify" wrapText="1"/>
    </xf>
    <xf numFmtId="0" fontId="24" fillId="4" borderId="23" xfId="2" applyFont="1" applyFill="1" applyBorder="1" applyAlignment="1">
      <alignment horizontal="left" vertical="justify" wrapText="1"/>
    </xf>
    <xf numFmtId="0" fontId="24" fillId="4" borderId="19" xfId="2" applyFont="1" applyFill="1" applyBorder="1" applyAlignment="1">
      <alignment horizontal="left" vertical="justify" wrapText="1"/>
    </xf>
    <xf numFmtId="0" fontId="24" fillId="4" borderId="14" xfId="2" applyFont="1" applyFill="1" applyBorder="1" applyAlignment="1">
      <alignment horizontal="left" vertical="justify" wrapText="1"/>
    </xf>
    <xf numFmtId="0" fontId="24" fillId="4" borderId="20" xfId="2" applyFont="1" applyFill="1" applyBorder="1" applyAlignment="1">
      <alignment horizontal="left" vertical="justify" wrapText="1"/>
    </xf>
    <xf numFmtId="0" fontId="24" fillId="4" borderId="13" xfId="2" applyFont="1" applyFill="1" applyBorder="1" applyAlignment="1">
      <alignment horizontal="center"/>
    </xf>
    <xf numFmtId="0" fontId="24" fillId="4" borderId="0" xfId="2" applyNumberFormat="1" applyFont="1" applyFill="1" applyAlignment="1">
      <alignment horizontal="justify" vertical="justify" wrapText="1"/>
    </xf>
    <xf numFmtId="0" fontId="24" fillId="4" borderId="14" xfId="2" applyNumberFormat="1" applyFont="1" applyFill="1" applyBorder="1" applyAlignment="1">
      <alignment horizontal="justify" vertical="justify" wrapText="1"/>
    </xf>
    <xf numFmtId="0" fontId="27" fillId="4" borderId="13" xfId="2" applyFont="1" applyFill="1" applyBorder="1" applyAlignment="1">
      <alignment horizontal="center" vertical="center" wrapText="1"/>
    </xf>
    <xf numFmtId="0" fontId="24" fillId="4" borderId="0" xfId="2" applyFont="1" applyFill="1" applyAlignment="1">
      <alignment horizontal="center" vertical="center" wrapText="1"/>
    </xf>
    <xf numFmtId="0" fontId="24" fillId="4" borderId="0" xfId="2" applyNumberFormat="1" applyFont="1" applyFill="1" applyAlignment="1">
      <alignment horizontal="center" vertical="center" wrapText="1"/>
    </xf>
    <xf numFmtId="0" fontId="37" fillId="4" borderId="0" xfId="2" applyFont="1" applyFill="1" applyBorder="1" applyAlignment="1">
      <alignment horizontal="center" wrapText="1"/>
    </xf>
    <xf numFmtId="0" fontId="29" fillId="4" borderId="0" xfId="2" applyFont="1" applyFill="1" applyAlignment="1">
      <alignment horizontal="center"/>
    </xf>
    <xf numFmtId="0" fontId="26" fillId="4" borderId="0" xfId="2" applyFont="1" applyFill="1" applyAlignment="1">
      <alignment horizontal="center" vertical="justify" wrapText="1"/>
    </xf>
    <xf numFmtId="0" fontId="38" fillId="4" borderId="0" xfId="2" applyFont="1" applyFill="1" applyAlignment="1">
      <alignment horizontal="center" vertical="justify" wrapText="1"/>
    </xf>
    <xf numFmtId="14" fontId="24" fillId="4" borderId="0" xfId="2" applyNumberFormat="1" applyFont="1" applyFill="1" applyAlignment="1">
      <alignment horizontal="left"/>
    </xf>
    <xf numFmtId="0" fontId="24" fillId="4" borderId="0" xfId="2" applyFont="1" applyFill="1" applyAlignment="1">
      <alignment horizontal="center" vertical="top" wrapText="1"/>
    </xf>
    <xf numFmtId="0" fontId="24" fillId="4" borderId="0" xfId="2" applyFont="1" applyFill="1" applyAlignment="1">
      <alignment horizontal="left" shrinkToFit="1"/>
    </xf>
    <xf numFmtId="0" fontId="24" fillId="4" borderId="15" xfId="2" applyFont="1" applyFill="1" applyBorder="1" applyAlignment="1">
      <alignment horizontal="left"/>
    </xf>
    <xf numFmtId="0" fontId="24" fillId="4" borderId="13" xfId="2" applyFont="1" applyFill="1" applyBorder="1" applyAlignment="1">
      <alignment horizontal="left" vertical="center" wrapText="1"/>
    </xf>
    <xf numFmtId="0" fontId="39" fillId="4" borderId="0" xfId="2" applyFont="1" applyFill="1" applyAlignment="1">
      <alignment horizontal="center" wrapText="1"/>
    </xf>
    <xf numFmtId="0" fontId="24" fillId="4" borderId="0" xfId="1" applyFont="1" applyFill="1" applyAlignment="1">
      <alignment vertical="center" wrapText="1"/>
    </xf>
    <xf numFmtId="0" fontId="27" fillId="4" borderId="0" xfId="1" applyFont="1" applyFill="1" applyAlignment="1">
      <alignment vertical="center" wrapText="1"/>
    </xf>
    <xf numFmtId="14" fontId="24" fillId="4" borderId="0" xfId="1" applyNumberFormat="1" applyFont="1" applyFill="1" applyAlignment="1">
      <alignment horizontal="center"/>
    </xf>
    <xf numFmtId="0" fontId="24" fillId="4" borderId="0" xfId="1" applyFont="1" applyFill="1" applyBorder="1" applyAlignment="1">
      <alignment horizontal="center"/>
    </xf>
    <xf numFmtId="0" fontId="26" fillId="4" borderId="0" xfId="1" applyFont="1" applyFill="1" applyAlignment="1">
      <alignment horizontal="center" vertical="center" wrapText="1"/>
    </xf>
    <xf numFmtId="0" fontId="27" fillId="4" borderId="0" xfId="1" applyFont="1" applyFill="1" applyAlignment="1">
      <alignment horizontal="center" vertical="center" wrapText="1"/>
    </xf>
    <xf numFmtId="1" fontId="24" fillId="4" borderId="0" xfId="1" applyNumberFormat="1" applyFont="1" applyFill="1" applyAlignment="1">
      <alignment horizontal="center"/>
    </xf>
    <xf numFmtId="14" fontId="42" fillId="4" borderId="0" xfId="1" applyNumberFormat="1" applyFont="1" applyFill="1" applyAlignment="1">
      <alignment horizontal="center" wrapText="1"/>
    </xf>
    <xf numFmtId="0" fontId="42" fillId="4" borderId="0" xfId="1" applyFont="1" applyFill="1" applyAlignment="1">
      <alignment horizontal="center" wrapText="1"/>
    </xf>
    <xf numFmtId="0" fontId="24" fillId="4" borderId="0" xfId="1" applyFont="1" applyFill="1" applyAlignment="1">
      <alignment horizontal="left" vertical="top"/>
    </xf>
    <xf numFmtId="0" fontId="24" fillId="4" borderId="0" xfId="1" applyFont="1" applyFill="1" applyAlignment="1">
      <alignment horizontal="center" vertical="top"/>
    </xf>
    <xf numFmtId="0" fontId="24" fillId="4" borderId="0" xfId="1" applyFont="1" applyFill="1" applyAlignment="1">
      <alignment horizontal="justify" vertical="justify" wrapText="1"/>
    </xf>
    <xf numFmtId="0" fontId="40" fillId="4" borderId="0" xfId="1" applyFont="1" applyFill="1" applyAlignment="1">
      <alignment horizontal="center" wrapText="1"/>
    </xf>
    <xf numFmtId="0" fontId="41" fillId="4" borderId="0" xfId="1" applyFont="1" applyFill="1" applyAlignment="1">
      <alignment horizontal="center" vertical="center" wrapText="1"/>
    </xf>
    <xf numFmtId="0" fontId="41" fillId="4" borderId="0" xfId="2" applyFont="1" applyFill="1" applyAlignment="1">
      <alignment horizontal="center"/>
    </xf>
    <xf numFmtId="0" fontId="24" fillId="4" borderId="0" xfId="2" applyNumberFormat="1" applyFont="1" applyFill="1" applyAlignment="1">
      <alignment horizontal="left" vertical="center" wrapText="1"/>
    </xf>
    <xf numFmtId="0" fontId="24" fillId="4" borderId="15" xfId="2" applyFont="1" applyFill="1" applyBorder="1" applyAlignment="1">
      <alignment horizontal="center" vertical="justify" wrapText="1"/>
    </xf>
    <xf numFmtId="0" fontId="24" fillId="4" borderId="0" xfId="2" applyFont="1" applyFill="1" applyBorder="1" applyAlignment="1">
      <alignment horizontal="center" vertical="justify" wrapText="1"/>
    </xf>
    <xf numFmtId="0" fontId="24" fillId="4" borderId="0" xfId="2" applyFont="1" applyFill="1" applyAlignment="1">
      <alignment horizontal="center" vertical="top"/>
    </xf>
    <xf numFmtId="164" fontId="24" fillId="4" borderId="0" xfId="2" applyNumberFormat="1" applyFont="1" applyFill="1" applyAlignment="1">
      <alignment horizontal="center"/>
    </xf>
    <xf numFmtId="0" fontId="24" fillId="4" borderId="14" xfId="2" applyFont="1" applyFill="1" applyBorder="1" applyAlignment="1">
      <alignment horizontal="left" vertical="center" wrapText="1"/>
    </xf>
    <xf numFmtId="0" fontId="29" fillId="4" borderId="13" xfId="2" applyFont="1" applyFill="1" applyBorder="1" applyAlignment="1">
      <alignment horizontal="center" vertical="top" wrapText="1"/>
    </xf>
    <xf numFmtId="0" fontId="29" fillId="4" borderId="13" xfId="2" applyFont="1" applyFill="1" applyBorder="1" applyAlignment="1">
      <alignment horizontal="center" vertical="top" wrapText="1" shrinkToFit="1"/>
    </xf>
    <xf numFmtId="0" fontId="27" fillId="4" borderId="13" xfId="2" applyFont="1" applyFill="1" applyBorder="1" applyAlignment="1">
      <alignment horizontal="center"/>
    </xf>
    <xf numFmtId="0" fontId="24" fillId="4" borderId="0" xfId="2" applyFont="1" applyFill="1" applyAlignment="1">
      <alignment horizontal="left" vertical="top" shrinkToFit="1"/>
    </xf>
    <xf numFmtId="0" fontId="26" fillId="4" borderId="23" xfId="2" applyFont="1" applyFill="1" applyBorder="1" applyAlignment="1">
      <alignment horizontal="center" vertical="center" wrapText="1"/>
    </xf>
    <xf numFmtId="0" fontId="43" fillId="4" borderId="0" xfId="2" applyFont="1" applyFill="1" applyAlignment="1">
      <alignment horizontal="center" wrapText="1"/>
    </xf>
    <xf numFmtId="0" fontId="24" fillId="4" borderId="0" xfId="2" applyFont="1" applyFill="1" applyAlignment="1">
      <alignment horizontal="center" wrapText="1"/>
    </xf>
    <xf numFmtId="0" fontId="24" fillId="4" borderId="0" xfId="2" applyFont="1" applyFill="1" applyAlignment="1">
      <alignment horizontal="center" vertical="center" wrapText="1" shrinkToFit="1"/>
    </xf>
    <xf numFmtId="0" fontId="24" fillId="4" borderId="0" xfId="2" applyFont="1" applyFill="1" applyBorder="1" applyAlignment="1">
      <alignment horizontal="center"/>
    </xf>
    <xf numFmtId="0" fontId="24" fillId="4" borderId="23" xfId="2" applyFont="1" applyFill="1" applyBorder="1" applyAlignment="1">
      <alignment horizontal="center"/>
    </xf>
    <xf numFmtId="0" fontId="24" fillId="4" borderId="0" xfId="2" applyFont="1" applyFill="1" applyAlignment="1">
      <alignment horizontal="justify" vertical="justify" wrapText="1"/>
    </xf>
    <xf numFmtId="0" fontId="24" fillId="4" borderId="0" xfId="2" applyFont="1" applyFill="1" applyAlignment="1">
      <alignment horizontal="left" vertical="justify" wrapText="1"/>
    </xf>
    <xf numFmtId="0" fontId="24" fillId="4" borderId="0" xfId="2" applyFont="1" applyFill="1" applyAlignment="1">
      <alignment horizontal="center" vertical="justify" wrapText="1"/>
    </xf>
    <xf numFmtId="0" fontId="43" fillId="0" borderId="0" xfId="2" applyFont="1" applyFill="1" applyAlignment="1">
      <alignment horizontal="center" vertical="center" wrapText="1"/>
    </xf>
    <xf numFmtId="0" fontId="24" fillId="4" borderId="0" xfId="2" applyFont="1" applyFill="1" applyAlignment="1">
      <alignment horizontal="center" shrinkToFit="1"/>
    </xf>
    <xf numFmtId="0" fontId="24" fillId="4" borderId="23" xfId="2" applyFont="1" applyFill="1" applyBorder="1" applyAlignment="1">
      <alignment horizontal="center" shrinkToFit="1"/>
    </xf>
    <xf numFmtId="14" fontId="24" fillId="4" borderId="0" xfId="2" applyNumberFormat="1" applyFont="1" applyFill="1" applyAlignment="1">
      <alignment horizontal="center"/>
    </xf>
    <xf numFmtId="164" fontId="24" fillId="4" borderId="0" xfId="2" applyNumberFormat="1" applyFont="1" applyFill="1" applyAlignment="1">
      <alignment horizontal="left"/>
    </xf>
    <xf numFmtId="0" fontId="48" fillId="4" borderId="0" xfId="2" applyFont="1" applyFill="1" applyAlignment="1">
      <alignment horizontal="center" wrapText="1"/>
    </xf>
    <xf numFmtId="0" fontId="24" fillId="0" borderId="0" xfId="2" applyFont="1" applyAlignment="1">
      <alignment horizontal="left" vertical="top" wrapText="1"/>
    </xf>
    <xf numFmtId="0" fontId="24" fillId="4" borderId="0" xfId="2" applyFont="1" applyFill="1" applyAlignment="1"/>
    <xf numFmtId="0" fontId="24" fillId="0" borderId="0" xfId="2" applyFont="1" applyAlignment="1">
      <alignment horizontal="left"/>
    </xf>
    <xf numFmtId="0" fontId="24" fillId="4" borderId="0" xfId="2" applyFont="1" applyFill="1" applyAlignment="1">
      <alignment horizontal="center" vertical="center"/>
    </xf>
    <xf numFmtId="14" fontId="24" fillId="4" borderId="0" xfId="2" applyNumberFormat="1" applyFont="1" applyFill="1" applyAlignment="1">
      <alignment horizontal="left" vertical="justify" wrapText="1"/>
    </xf>
    <xf numFmtId="0" fontId="26" fillId="4" borderId="0" xfId="2" applyFont="1" applyFill="1" applyAlignment="1">
      <alignment horizontal="right"/>
    </xf>
    <xf numFmtId="0" fontId="24" fillId="0" borderId="0" xfId="1" applyFont="1" applyFill="1" applyAlignment="1">
      <alignment vertical="center" wrapText="1"/>
    </xf>
    <xf numFmtId="0" fontId="24" fillId="0" borderId="0" xfId="1" applyFont="1" applyFill="1" applyAlignment="1">
      <alignment horizontal="center"/>
    </xf>
    <xf numFmtId="0" fontId="24" fillId="0" borderId="15" xfId="4" applyFont="1" applyFill="1" applyBorder="1" applyAlignment="1">
      <alignment horizontal="left" vertical="top" wrapText="1"/>
    </xf>
    <xf numFmtId="0" fontId="24" fillId="0" borderId="0" xfId="4" applyFont="1" applyFill="1" applyAlignment="1">
      <alignment horizontal="left" vertical="top" wrapText="1"/>
    </xf>
    <xf numFmtId="0" fontId="24" fillId="0" borderId="0" xfId="1" applyFont="1" applyFill="1" applyAlignment="1">
      <alignment horizontal="left"/>
    </xf>
    <xf numFmtId="14" fontId="24" fillId="0" borderId="0" xfId="1" applyNumberFormat="1" applyFont="1" applyFill="1" applyAlignment="1">
      <alignment horizontal="left"/>
    </xf>
    <xf numFmtId="0" fontId="24" fillId="0" borderId="21" xfId="1" applyFont="1" applyFill="1" applyBorder="1" applyAlignment="1">
      <alignment horizontal="center" wrapText="1"/>
    </xf>
    <xf numFmtId="0" fontId="24" fillId="0" borderId="25" xfId="1" applyFont="1" applyFill="1" applyBorder="1" applyAlignment="1">
      <alignment horizontal="center" wrapText="1"/>
    </xf>
    <xf numFmtId="0" fontId="24" fillId="0" borderId="16" xfId="1" applyFont="1" applyFill="1" applyBorder="1" applyAlignment="1">
      <alignment horizontal="center" wrapText="1"/>
    </xf>
    <xf numFmtId="14" fontId="24" fillId="0" borderId="21" xfId="1" applyNumberFormat="1" applyFont="1" applyFill="1" applyBorder="1" applyAlignment="1">
      <alignment horizontal="center" wrapText="1"/>
    </xf>
    <xf numFmtId="14" fontId="24" fillId="0" borderId="16" xfId="1" applyNumberFormat="1" applyFont="1" applyFill="1" applyBorder="1" applyAlignment="1">
      <alignment horizontal="center" wrapText="1"/>
    </xf>
    <xf numFmtId="0" fontId="24" fillId="0" borderId="21" xfId="1" applyFont="1" applyFill="1" applyBorder="1" applyAlignment="1">
      <alignment horizontal="left" wrapText="1"/>
    </xf>
    <xf numFmtId="0" fontId="24" fillId="0" borderId="25" xfId="1" applyFont="1" applyFill="1" applyBorder="1" applyAlignment="1">
      <alignment horizontal="left" wrapText="1"/>
    </xf>
    <xf numFmtId="0" fontId="24" fillId="0" borderId="16" xfId="1" applyFont="1" applyFill="1" applyBorder="1" applyAlignment="1">
      <alignment horizontal="left" wrapText="1"/>
    </xf>
    <xf numFmtId="0" fontId="24" fillId="0" borderId="13" xfId="1" applyFont="1" applyFill="1" applyBorder="1" applyAlignment="1">
      <alignment horizontal="center" wrapText="1"/>
    </xf>
    <xf numFmtId="0" fontId="24" fillId="0" borderId="13" xfId="1" applyFont="1" applyFill="1" applyBorder="1" applyAlignment="1">
      <alignment horizontal="left" wrapText="1"/>
    </xf>
    <xf numFmtId="166" fontId="24" fillId="0" borderId="13" xfId="1" applyNumberFormat="1" applyFont="1" applyFill="1" applyBorder="1" applyAlignment="1">
      <alignment horizontal="left" wrapText="1"/>
    </xf>
    <xf numFmtId="0" fontId="24" fillId="0" borderId="12" xfId="1" applyFont="1" applyFill="1" applyBorder="1" applyAlignment="1">
      <alignment horizontal="center" vertical="top" wrapText="1"/>
    </xf>
    <xf numFmtId="0" fontId="24" fillId="0" borderId="26" xfId="1" applyFont="1" applyFill="1" applyBorder="1" applyAlignment="1">
      <alignment horizontal="center" vertical="top" wrapText="1"/>
    </xf>
    <xf numFmtId="0" fontId="24" fillId="0" borderId="24" xfId="1" applyFont="1" applyFill="1" applyBorder="1" applyAlignment="1">
      <alignment horizontal="center" vertical="top" wrapText="1"/>
    </xf>
    <xf numFmtId="0" fontId="24" fillId="0" borderId="13" xfId="1" applyFont="1" applyFill="1" applyBorder="1" applyAlignment="1">
      <alignment horizontal="center" vertical="top" wrapText="1"/>
    </xf>
    <xf numFmtId="0" fontId="24" fillId="0" borderId="13" xfId="1" applyFont="1" applyFill="1" applyBorder="1" applyAlignment="1">
      <alignment vertical="top" wrapText="1"/>
    </xf>
    <xf numFmtId="0" fontId="26" fillId="0" borderId="0" xfId="1" applyFont="1" applyFill="1" applyAlignment="1">
      <alignment horizontal="center" wrapText="1"/>
    </xf>
    <xf numFmtId="0" fontId="24" fillId="4" borderId="13" xfId="1" applyFont="1" applyFill="1" applyBorder="1" applyAlignment="1">
      <alignment horizontal="left" shrinkToFit="1"/>
    </xf>
    <xf numFmtId="0" fontId="24" fillId="4" borderId="13" xfId="1" applyFont="1" applyFill="1" applyBorder="1" applyAlignment="1">
      <alignment horizontal="center"/>
    </xf>
    <xf numFmtId="0" fontId="30" fillId="4" borderId="0" xfId="1" applyFont="1" applyFill="1" applyAlignment="1">
      <alignment horizontal="left" vertical="top"/>
    </xf>
    <xf numFmtId="0" fontId="24" fillId="4" borderId="13" xfId="1" applyFont="1" applyFill="1" applyBorder="1" applyAlignment="1">
      <alignment horizontal="center" vertical="top"/>
    </xf>
    <xf numFmtId="0" fontId="24" fillId="4" borderId="13" xfId="1" applyFont="1" applyFill="1" applyBorder="1" applyAlignment="1">
      <alignment horizontal="left" vertical="top"/>
    </xf>
    <xf numFmtId="0" fontId="24" fillId="4" borderId="0" xfId="1" applyFont="1" applyFill="1" applyBorder="1" applyAlignment="1">
      <alignment horizontal="left" vertical="top"/>
    </xf>
    <xf numFmtId="0" fontId="50" fillId="4" borderId="13" xfId="1" applyFont="1" applyFill="1" applyBorder="1" applyAlignment="1">
      <alignment horizontal="left" vertical="top" wrapText="1"/>
    </xf>
    <xf numFmtId="0" fontId="24" fillId="4" borderId="13" xfId="1" applyFont="1" applyFill="1" applyBorder="1" applyAlignment="1">
      <alignment horizontal="center" wrapText="1"/>
    </xf>
    <xf numFmtId="0" fontId="24" fillId="4" borderId="17" xfId="1" applyFont="1" applyFill="1" applyBorder="1" applyAlignment="1">
      <alignment horizontal="left" vertical="top" wrapText="1"/>
    </xf>
    <xf numFmtId="0" fontId="24" fillId="4" borderId="18" xfId="1" applyFont="1" applyFill="1" applyBorder="1" applyAlignment="1">
      <alignment horizontal="left" vertical="top" wrapText="1"/>
    </xf>
    <xf numFmtId="0" fontId="24" fillId="4" borderId="19" xfId="1" applyFont="1" applyFill="1" applyBorder="1" applyAlignment="1">
      <alignment horizontal="left" vertical="top" wrapText="1"/>
    </xf>
    <xf numFmtId="0" fontId="24" fillId="4" borderId="14" xfId="1" applyFont="1" applyFill="1" applyBorder="1" applyAlignment="1">
      <alignment horizontal="left" vertical="top" wrapText="1"/>
    </xf>
    <xf numFmtId="0" fontId="24" fillId="4" borderId="20" xfId="1" applyFont="1" applyFill="1" applyBorder="1" applyAlignment="1">
      <alignment horizontal="left" vertical="top" wrapText="1"/>
    </xf>
    <xf numFmtId="0" fontId="24" fillId="4" borderId="12" xfId="1" applyFont="1" applyFill="1" applyBorder="1" applyAlignment="1">
      <alignment horizontal="center" vertical="top"/>
    </xf>
    <xf numFmtId="0" fontId="24" fillId="4" borderId="0" xfId="1" applyFont="1" applyFill="1" applyBorder="1" applyAlignment="1">
      <alignment horizontal="right" wrapText="1"/>
    </xf>
    <xf numFmtId="0" fontId="29" fillId="4" borderId="21" xfId="1" applyFont="1" applyFill="1" applyBorder="1" applyAlignment="1">
      <alignment horizontal="center"/>
    </xf>
    <xf numFmtId="0" fontId="29" fillId="4" borderId="25" xfId="1" applyFont="1" applyFill="1" applyBorder="1" applyAlignment="1">
      <alignment horizontal="center"/>
    </xf>
    <xf numFmtId="0" fontId="29" fillId="4" borderId="16" xfId="1" applyFont="1" applyFill="1" applyBorder="1" applyAlignment="1">
      <alignment horizontal="center"/>
    </xf>
    <xf numFmtId="0" fontId="24" fillId="4" borderId="13" xfId="1" applyFont="1" applyFill="1" applyBorder="1" applyAlignment="1">
      <alignment horizontal="left"/>
    </xf>
    <xf numFmtId="0" fontId="24" fillId="4" borderId="21" xfId="1" applyFont="1" applyFill="1" applyBorder="1" applyAlignment="1">
      <alignment horizontal="left" vertical="top"/>
    </xf>
    <xf numFmtId="0" fontId="24" fillId="4" borderId="25" xfId="1" applyFont="1" applyFill="1" applyBorder="1" applyAlignment="1">
      <alignment horizontal="left" vertical="top"/>
    </xf>
    <xf numFmtId="0" fontId="24" fillId="4" borderId="16" xfId="1" applyFont="1" applyFill="1" applyBorder="1" applyAlignment="1">
      <alignment horizontal="left" vertical="top"/>
    </xf>
    <xf numFmtId="0" fontId="24" fillId="4" borderId="21" xfId="1" applyFont="1" applyFill="1" applyBorder="1" applyAlignment="1">
      <alignment horizontal="center" vertical="top"/>
    </xf>
    <xf numFmtId="0" fontId="24" fillId="4" borderId="16" xfId="1" applyFont="1" applyFill="1" applyBorder="1" applyAlignment="1">
      <alignment horizontal="center" vertical="top"/>
    </xf>
    <xf numFmtId="0" fontId="24" fillId="4" borderId="21" xfId="1" applyFont="1" applyFill="1" applyBorder="1" applyAlignment="1">
      <alignment horizontal="left" vertical="top" shrinkToFit="1"/>
    </xf>
    <xf numFmtId="0" fontId="24" fillId="4" borderId="25" xfId="1" applyFont="1" applyFill="1" applyBorder="1" applyAlignment="1">
      <alignment horizontal="left" vertical="top" shrinkToFit="1"/>
    </xf>
    <xf numFmtId="0" fontId="24" fillId="4" borderId="16" xfId="1" applyFont="1" applyFill="1" applyBorder="1" applyAlignment="1">
      <alignment horizontal="left" vertical="top" shrinkToFit="1"/>
    </xf>
    <xf numFmtId="0" fontId="24" fillId="4" borderId="17" xfId="1" applyFont="1" applyFill="1" applyBorder="1" applyAlignment="1">
      <alignment horizontal="left" vertical="justify" wrapText="1"/>
    </xf>
    <xf numFmtId="0" fontId="24" fillId="4" borderId="15" xfId="1" applyFont="1" applyFill="1" applyBorder="1" applyAlignment="1">
      <alignment horizontal="left" vertical="justify" wrapText="1"/>
    </xf>
    <xf numFmtId="0" fontId="24" fillId="4" borderId="18" xfId="1" applyFont="1" applyFill="1" applyBorder="1" applyAlignment="1">
      <alignment horizontal="left" vertical="justify" wrapText="1"/>
    </xf>
    <xf numFmtId="0" fontId="24" fillId="4" borderId="19" xfId="1" applyFont="1" applyFill="1" applyBorder="1" applyAlignment="1">
      <alignment horizontal="left" vertical="justify" wrapText="1"/>
    </xf>
    <xf numFmtId="0" fontId="24" fillId="4" borderId="14" xfId="1" applyFont="1" applyFill="1" applyBorder="1" applyAlignment="1">
      <alignment horizontal="left" vertical="justify" wrapText="1"/>
    </xf>
    <xf numFmtId="0" fontId="24" fillId="4" borderId="20" xfId="1" applyFont="1" applyFill="1" applyBorder="1" applyAlignment="1">
      <alignment horizontal="left" vertical="justify" wrapText="1"/>
    </xf>
    <xf numFmtId="0" fontId="24" fillId="4" borderId="22" xfId="1" applyFont="1" applyFill="1" applyBorder="1" applyAlignment="1">
      <alignment horizontal="left" vertical="justify" wrapText="1"/>
    </xf>
    <xf numFmtId="0" fontId="24" fillId="4" borderId="0" xfId="1" applyFont="1" applyFill="1" applyBorder="1" applyAlignment="1">
      <alignment horizontal="left" vertical="justify" wrapText="1"/>
    </xf>
    <xf numFmtId="0" fontId="24" fillId="4" borderId="23" xfId="1" applyFont="1" applyFill="1" applyBorder="1" applyAlignment="1">
      <alignment horizontal="left" vertical="justify" wrapText="1"/>
    </xf>
    <xf numFmtId="0" fontId="24" fillId="4" borderId="24" xfId="1" applyFont="1" applyFill="1" applyBorder="1" applyAlignment="1">
      <alignment horizontal="center" vertical="top"/>
    </xf>
    <xf numFmtId="0" fontId="24" fillId="4" borderId="0" xfId="1" applyFont="1" applyFill="1" applyBorder="1" applyAlignment="1">
      <alignment horizontal="center" vertical="top"/>
    </xf>
    <xf numFmtId="0" fontId="24" fillId="4" borderId="14" xfId="1" applyFont="1" applyFill="1" applyBorder="1" applyAlignment="1">
      <alignment horizontal="center" vertical="top"/>
    </xf>
    <xf numFmtId="0" fontId="24" fillId="4" borderId="21" xfId="1" applyFont="1" applyFill="1" applyBorder="1" applyAlignment="1">
      <alignment horizontal="center" vertical="top" wrapText="1"/>
    </xf>
    <xf numFmtId="0" fontId="30" fillId="4" borderId="15" xfId="1" applyFont="1" applyFill="1" applyBorder="1" applyAlignment="1">
      <alignment horizontal="center" vertical="justify" wrapText="1"/>
    </xf>
    <xf numFmtId="0" fontId="30" fillId="4" borderId="18" xfId="1" applyFont="1" applyFill="1" applyBorder="1" applyAlignment="1">
      <alignment horizontal="center" vertical="justify" wrapText="1"/>
    </xf>
    <xf numFmtId="0" fontId="30" fillId="4" borderId="14" xfId="1" applyFont="1" applyFill="1" applyBorder="1" applyAlignment="1">
      <alignment horizontal="center" vertical="justify" wrapText="1"/>
    </xf>
    <xf numFmtId="0" fontId="30" fillId="4" borderId="20" xfId="1" applyFont="1" applyFill="1" applyBorder="1" applyAlignment="1">
      <alignment horizontal="center" vertical="justify" wrapText="1"/>
    </xf>
    <xf numFmtId="0" fontId="24" fillId="4" borderId="24" xfId="1" applyFont="1" applyFill="1" applyBorder="1" applyAlignment="1">
      <alignment horizontal="center" vertical="top" wrapText="1"/>
    </xf>
    <xf numFmtId="0" fontId="24" fillId="4" borderId="26" xfId="1" applyFont="1" applyFill="1" applyBorder="1" applyAlignment="1">
      <alignment horizontal="center" vertical="top" wrapText="1"/>
    </xf>
    <xf numFmtId="14" fontId="24" fillId="4" borderId="13" xfId="1" applyNumberFormat="1" applyFont="1" applyFill="1" applyBorder="1" applyAlignment="1">
      <alignment horizontal="left"/>
    </xf>
    <xf numFmtId="0" fontId="24" fillId="4" borderId="13" xfId="1" applyFont="1" applyFill="1" applyBorder="1" applyAlignment="1">
      <alignment vertical="justify" wrapText="1"/>
    </xf>
    <xf numFmtId="164" fontId="24" fillId="4" borderId="21" xfId="1" applyNumberFormat="1" applyFont="1" applyFill="1" applyBorder="1" applyAlignment="1">
      <alignment horizontal="left"/>
    </xf>
    <xf numFmtId="164" fontId="24" fillId="4" borderId="25" xfId="1" applyNumberFormat="1" applyFont="1" applyFill="1" applyBorder="1" applyAlignment="1">
      <alignment horizontal="left"/>
    </xf>
    <xf numFmtId="164" fontId="24" fillId="4" borderId="16" xfId="1" applyNumberFormat="1" applyFont="1" applyFill="1" applyBorder="1" applyAlignment="1">
      <alignment horizontal="left"/>
    </xf>
    <xf numFmtId="0" fontId="24" fillId="4" borderId="0" xfId="1" applyFont="1" applyFill="1" applyAlignment="1">
      <alignment horizontal="center" vertical="center" wrapText="1"/>
    </xf>
    <xf numFmtId="0" fontId="24" fillId="4" borderId="26" xfId="1" applyFont="1" applyFill="1" applyBorder="1" applyAlignment="1">
      <alignment horizontal="center" vertical="top"/>
    </xf>
    <xf numFmtId="0" fontId="26" fillId="4" borderId="0" xfId="1" applyFont="1" applyFill="1" applyAlignment="1">
      <alignment horizontal="center" vertical="top" wrapText="1"/>
    </xf>
    <xf numFmtId="0" fontId="24" fillId="4" borderId="0" xfId="1" applyFont="1" applyFill="1" applyAlignment="1">
      <alignment horizontal="left" vertical="justify" wrapText="1"/>
    </xf>
    <xf numFmtId="0" fontId="24" fillId="4" borderId="0" xfId="1" applyFont="1" applyFill="1" applyAlignment="1">
      <alignment vertical="top" wrapText="1" shrinkToFit="1"/>
    </xf>
    <xf numFmtId="0" fontId="27" fillId="4" borderId="0" xfId="1" applyFont="1" applyFill="1" applyAlignment="1">
      <alignment vertical="top" wrapText="1" shrinkToFit="1"/>
    </xf>
    <xf numFmtId="0" fontId="24" fillId="4" borderId="0" xfId="1" applyFont="1" applyFill="1" applyBorder="1" applyAlignment="1">
      <alignment horizontal="left" wrapText="1"/>
    </xf>
    <xf numFmtId="0" fontId="24" fillId="4" borderId="0" xfId="1" applyFont="1" applyFill="1" applyAlignment="1">
      <alignment horizontal="center" vertical="justify" wrapText="1"/>
    </xf>
    <xf numFmtId="0" fontId="26" fillId="4" borderId="0" xfId="1" applyFont="1" applyFill="1" applyAlignment="1">
      <alignment horizontal="right"/>
    </xf>
    <xf numFmtId="0" fontId="64" fillId="4" borderId="0" xfId="1" applyFont="1" applyFill="1" applyAlignment="1">
      <alignment horizontal="center" vertical="center" wrapText="1"/>
    </xf>
    <xf numFmtId="0" fontId="29" fillId="4" borderId="0" xfId="1" applyFont="1" applyFill="1" applyAlignment="1">
      <alignment horizontal="center" wrapText="1"/>
    </xf>
    <xf numFmtId="0" fontId="24" fillId="4" borderId="0" xfId="1" applyFont="1" applyFill="1" applyBorder="1" applyAlignment="1">
      <alignment horizontal="left"/>
    </xf>
    <xf numFmtId="0" fontId="24" fillId="4" borderId="0" xfId="1" applyFont="1" applyFill="1" applyAlignment="1">
      <alignment horizontal="right"/>
    </xf>
    <xf numFmtId="0" fontId="60" fillId="4" borderId="0" xfId="1" applyFont="1" applyFill="1" applyAlignment="1">
      <alignment horizontal="center" vertical="center" shrinkToFit="1"/>
    </xf>
    <xf numFmtId="0" fontId="61" fillId="4" borderId="0" xfId="1" applyFont="1" applyFill="1" applyAlignment="1">
      <alignment horizontal="center" vertical="center" shrinkToFit="1"/>
    </xf>
    <xf numFmtId="14" fontId="53" fillId="4" borderId="36" xfId="1" applyNumberFormat="1" applyFont="1" applyFill="1" applyBorder="1" applyAlignment="1">
      <alignment horizontal="center" vertical="center" wrapText="1"/>
    </xf>
    <xf numFmtId="14" fontId="53" fillId="4" borderId="37" xfId="1" applyNumberFormat="1" applyFont="1" applyFill="1" applyBorder="1" applyAlignment="1">
      <alignment horizontal="center" vertical="center" wrapText="1"/>
    </xf>
    <xf numFmtId="14" fontId="53" fillId="4" borderId="38" xfId="1" applyNumberFormat="1" applyFont="1" applyFill="1" applyBorder="1" applyAlignment="1">
      <alignment horizontal="center" vertical="center" wrapText="1"/>
    </xf>
    <xf numFmtId="0" fontId="51" fillId="4" borderId="31" xfId="1" applyFont="1" applyFill="1" applyBorder="1" applyAlignment="1">
      <alignment horizontal="center" vertical="center"/>
    </xf>
    <xf numFmtId="0" fontId="51" fillId="4" borderId="28" xfId="1" applyFont="1" applyFill="1" applyBorder="1" applyAlignment="1">
      <alignment horizontal="center" vertical="center"/>
    </xf>
    <xf numFmtId="0" fontId="51" fillId="4" borderId="32" xfId="1" applyFont="1" applyFill="1" applyBorder="1" applyAlignment="1">
      <alignment horizontal="center" vertical="center"/>
    </xf>
    <xf numFmtId="0" fontId="51" fillId="4" borderId="33" xfId="1" applyFont="1" applyFill="1" applyBorder="1" applyAlignment="1">
      <alignment horizontal="center" vertical="center"/>
    </xf>
    <xf numFmtId="0" fontId="51" fillId="4" borderId="27" xfId="1" applyFont="1" applyFill="1" applyBorder="1" applyAlignment="1">
      <alignment horizontal="center" vertical="center"/>
    </xf>
    <xf numFmtId="0" fontId="51" fillId="4" borderId="34" xfId="1" applyFont="1" applyFill="1" applyBorder="1" applyAlignment="1">
      <alignment horizontal="center" vertical="center"/>
    </xf>
    <xf numFmtId="14" fontId="53" fillId="4" borderId="35" xfId="1" applyNumberFormat="1" applyFont="1" applyFill="1" applyBorder="1" applyAlignment="1">
      <alignment horizontal="center" vertical="center" wrapText="1"/>
    </xf>
    <xf numFmtId="0" fontId="51" fillId="4" borderId="35" xfId="1" applyFont="1" applyFill="1" applyBorder="1" applyAlignment="1">
      <alignment horizontal="center"/>
    </xf>
    <xf numFmtId="0" fontId="52" fillId="4" borderId="0" xfId="1" applyFont="1" applyFill="1" applyBorder="1" applyAlignment="1">
      <alignment horizontal="center" vertical="center" wrapText="1"/>
    </xf>
    <xf numFmtId="0" fontId="53" fillId="4" borderId="30" xfId="1" applyFont="1" applyFill="1" applyBorder="1" applyAlignment="1">
      <alignment horizontal="left" vertical="center" wrapText="1"/>
    </xf>
    <xf numFmtId="0" fontId="53" fillId="4" borderId="0" xfId="1" applyFont="1" applyFill="1" applyBorder="1" applyAlignment="1">
      <alignment horizontal="left" vertical="center" wrapText="1"/>
    </xf>
    <xf numFmtId="0" fontId="51" fillId="4" borderId="0" xfId="1" applyFont="1" applyFill="1" applyAlignment="1">
      <alignment horizontal="left"/>
    </xf>
    <xf numFmtId="0" fontId="55" fillId="9" borderId="31" xfId="21" applyFont="1" applyFill="1" applyBorder="1" applyAlignment="1" applyProtection="1">
      <alignment horizontal="center" vertical="center" wrapText="1"/>
    </xf>
    <xf numFmtId="0" fontId="55" fillId="9" borderId="32" xfId="21" applyFont="1" applyFill="1" applyBorder="1" applyAlignment="1" applyProtection="1">
      <alignment horizontal="center" vertical="center" wrapText="1"/>
    </xf>
    <xf numFmtId="0" fontId="55" fillId="9" borderId="33" xfId="21" applyFont="1" applyFill="1" applyBorder="1" applyAlignment="1" applyProtection="1">
      <alignment horizontal="center" vertical="center" wrapText="1"/>
    </xf>
    <xf numFmtId="0" fontId="55" fillId="9" borderId="34" xfId="21" applyFont="1" applyFill="1" applyBorder="1" applyAlignment="1" applyProtection="1">
      <alignment horizontal="center" vertical="center" wrapText="1"/>
    </xf>
  </cellXfs>
  <cellStyles count="24">
    <cellStyle name="Heading 2 2" xfId="23"/>
    <cellStyle name="Hyperlink" xfId="21" builtinId="8"/>
    <cellStyle name="Input 2" xfId="3"/>
    <cellStyle name="Normal" xfId="0" builtinId="0"/>
    <cellStyle name="Normal 2" xfId="1"/>
    <cellStyle name="Normal 2 2" xfId="2"/>
    <cellStyle name="Normal 2 3" xfId="4"/>
    <cellStyle name="Normal 3" xfId="5"/>
    <cellStyle name="Normal 3 2" xfId="6"/>
    <cellStyle name="Normal 4" xfId="7"/>
    <cellStyle name="Normal 4 2" xfId="8"/>
    <cellStyle name="Normal 5" xfId="9"/>
    <cellStyle name="Normal 6" xfId="10"/>
    <cellStyle name="Normal 7" xfId="17"/>
    <cellStyle name="Normal 7 2" xfId="18"/>
    <cellStyle name="Normal 8" xfId="22"/>
    <cellStyle name="Normal_treasury increment order" xfId="11"/>
    <cellStyle name="Output 2" xfId="12"/>
    <cellStyle name="Percent 2" xfId="13"/>
    <cellStyle name="Percent 2 2" xfId="19"/>
    <cellStyle name="Percent 3" xfId="14"/>
    <cellStyle name="Percent 4" xfId="20"/>
    <cellStyle name="Style 1" xfId="15"/>
    <cellStyle name="Yellow" xfId="16"/>
  </cellStyles>
  <dxfs count="7">
    <dxf>
      <font>
        <strike val="0"/>
        <u val="none"/>
      </font>
      <fill>
        <patternFill patternType="lightTrellis"/>
      </fill>
      <border>
        <left style="thin">
          <color indexed="64"/>
        </left>
        <right style="thin">
          <color indexed="64"/>
        </right>
        <top style="thin">
          <color indexed="64"/>
        </top>
        <bottom style="thin">
          <color indexed="64"/>
        </bottom>
      </border>
    </dxf>
    <dxf>
      <fill>
        <patternFill patternType="lightUp"/>
      </fill>
    </dxf>
    <dxf>
      <fill>
        <patternFill patternType="lightUp">
          <fgColor indexed="64"/>
        </patternFill>
      </fill>
    </dxf>
    <dxf>
      <fill>
        <patternFill patternType="lightUp"/>
      </fill>
    </dxf>
    <dxf>
      <fill>
        <patternFill patternType="lightUp">
          <fgColor indexed="64"/>
        </patternFill>
      </fill>
    </dxf>
    <dxf>
      <fill>
        <patternFill patternType="lightUp"/>
      </fill>
    </dxf>
    <dxf>
      <fill>
        <patternFill patternType="lightUp"/>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476250</xdr:colOff>
      <xdr:row>8</xdr:row>
      <xdr:rowOff>85725</xdr:rowOff>
    </xdr:from>
    <xdr:to>
      <xdr:col>9</xdr:col>
      <xdr:colOff>209550</xdr:colOff>
      <xdr:row>11</xdr:row>
      <xdr:rowOff>38100</xdr:rowOff>
    </xdr:to>
    <xdr:sp macro="" textlink="">
      <xdr:nvSpPr>
        <xdr:cNvPr id="2" name="Text Box 1"/>
        <xdr:cNvSpPr txBox="1">
          <a:spLocks noChangeArrowheads="1"/>
        </xdr:cNvSpPr>
      </xdr:nvSpPr>
      <xdr:spPr bwMode="auto">
        <a:xfrm>
          <a:off x="790575" y="1990725"/>
          <a:ext cx="4048125" cy="542925"/>
        </a:xfrm>
        <a:prstGeom prst="rect">
          <a:avLst/>
        </a:prstGeom>
        <a:solidFill>
          <a:srgbClr val="FFFFFF"/>
        </a:solidFill>
        <a:ln w="9525">
          <a:noFill/>
          <a:miter lim="800000"/>
          <a:headEnd/>
          <a:tailEnd/>
        </a:ln>
        <a:effectLst/>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wrap="square" lIns="45720" tIns="36576" rIns="45720" bIns="0" anchor="t" upright="1"/>
        <a:lstStyle/>
        <a:p>
          <a:pPr algn="ctr" rtl="1">
            <a:defRPr sz="1000"/>
          </a:pPr>
          <a:r>
            <a:rPr lang="en-US" sz="1800" b="1" i="0" strike="noStrike">
              <a:solidFill>
                <a:srgbClr val="000000"/>
              </a:solidFill>
              <a:latin typeface="Arial"/>
              <a:cs typeface="Arial"/>
            </a:rPr>
            <a:t>SET OF PENSION FORMS</a:t>
          </a:r>
        </a:p>
      </xdr:txBody>
    </xdr:sp>
    <xdr:clientData/>
  </xdr:twoCellAnchor>
  <xdr:twoCellAnchor>
    <xdr:from>
      <xdr:col>11</xdr:col>
      <xdr:colOff>0</xdr:colOff>
      <xdr:row>2</xdr:row>
      <xdr:rowOff>0</xdr:rowOff>
    </xdr:from>
    <xdr:to>
      <xdr:col>11</xdr:col>
      <xdr:colOff>0</xdr:colOff>
      <xdr:row>5</xdr:row>
      <xdr:rowOff>0</xdr:rowOff>
    </xdr:to>
    <xdr:sp macro="" textlink="">
      <xdr:nvSpPr>
        <xdr:cNvPr id="3" name="Rectangle 2"/>
        <xdr:cNvSpPr>
          <a:spLocks noChangeArrowheads="1"/>
        </xdr:cNvSpPr>
      </xdr:nvSpPr>
      <xdr:spPr bwMode="auto">
        <a:xfrm>
          <a:off x="6467475" y="381000"/>
          <a:ext cx="0" cy="571500"/>
        </a:xfrm>
        <a:prstGeom prst="rect">
          <a:avLst/>
        </a:prstGeom>
        <a:noFill/>
        <a:ln w="9525">
          <a:solidFill>
            <a:srgbClr val="000000"/>
          </a:solidFill>
          <a:miter lim="800000"/>
          <a:headEnd/>
          <a:tailEnd/>
        </a:ln>
      </xdr:spPr>
    </xdr:sp>
    <xdr:clientData/>
  </xdr:twoCellAnchor>
  <xdr:twoCellAnchor>
    <xdr:from>
      <xdr:col>0</xdr:col>
      <xdr:colOff>133350</xdr:colOff>
      <xdr:row>2</xdr:row>
      <xdr:rowOff>66675</xdr:rowOff>
    </xdr:from>
    <xdr:to>
      <xdr:col>9</xdr:col>
      <xdr:colOff>800100</xdr:colOff>
      <xdr:row>5</xdr:row>
      <xdr:rowOff>266700</xdr:rowOff>
    </xdr:to>
    <xdr:sp macro="" textlink="">
      <xdr:nvSpPr>
        <xdr:cNvPr id="4" name="Text Box 3"/>
        <xdr:cNvSpPr txBox="1">
          <a:spLocks noChangeArrowheads="1"/>
        </xdr:cNvSpPr>
      </xdr:nvSpPr>
      <xdr:spPr bwMode="auto">
        <a:xfrm>
          <a:off x="133350" y="447675"/>
          <a:ext cx="5295900" cy="771525"/>
        </a:xfrm>
        <a:prstGeom prst="rect">
          <a:avLst/>
        </a:prstGeom>
        <a:solidFill>
          <a:srgbClr val="FFFFFF"/>
        </a:solidFill>
        <a:ln w="9525">
          <a:miter lim="800000"/>
          <a:headEnd/>
          <a:tailEnd/>
        </a:ln>
        <a:effectLst/>
        <a:scene3d>
          <a:camera prst="legacyPerspectiveTop"/>
          <a:lightRig rig="legacyFlat3" dir="b"/>
        </a:scene3d>
        <a:sp3d extrusionH="887400" prstMaterial="legacyMatte">
          <a:bevelT w="13500" h="13500" prst="angle"/>
          <a:bevelB w="13500" h="13500" prst="angle"/>
          <a:extrusionClr>
            <a:srgbClr val="FFFFFF"/>
          </a:extrusionClr>
        </a:sp3d>
      </xdr:spPr>
      <xdr:txBody>
        <a:bodyPr vertOverflow="clip" wrap="square" lIns="36576" tIns="41148" rIns="36576" bIns="0" anchor="t" upright="1"/>
        <a:lstStyle/>
        <a:p>
          <a:pPr algn="ctr" rtl="1">
            <a:defRPr sz="1000"/>
          </a:pPr>
          <a:r>
            <a:rPr lang="en-US" sz="2200" b="1" i="0" strike="noStrike">
              <a:solidFill>
                <a:srgbClr val="000000"/>
              </a:solidFill>
              <a:latin typeface="DevLys 010"/>
            </a:rPr>
            <a:t>jktLFkku flfoy lsok ¼isa'ku½  fu;e] 1996 ds vUrxZr isa'ku izi=ksa dk dqyd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91</xdr:row>
      <xdr:rowOff>0</xdr:rowOff>
    </xdr:from>
    <xdr:to>
      <xdr:col>10</xdr:col>
      <xdr:colOff>0</xdr:colOff>
      <xdr:row>91</xdr:row>
      <xdr:rowOff>0</xdr:rowOff>
    </xdr:to>
    <xdr:sp macro="" textlink="">
      <xdr:nvSpPr>
        <xdr:cNvPr id="2" name="Line 1"/>
        <xdr:cNvSpPr>
          <a:spLocks noChangeShapeType="1"/>
        </xdr:cNvSpPr>
      </xdr:nvSpPr>
      <xdr:spPr bwMode="auto">
        <a:xfrm>
          <a:off x="0" y="19583400"/>
          <a:ext cx="6581775" cy="0"/>
        </a:xfrm>
        <a:prstGeom prst="line">
          <a:avLst/>
        </a:prstGeom>
        <a:noFill/>
        <a:ln w="6096">
          <a:solidFill>
            <a:srgbClr val="000000"/>
          </a:solidFill>
          <a:round/>
          <a:headEnd/>
          <a:tailEnd/>
        </a:ln>
      </xdr:spPr>
    </xdr:sp>
    <xdr:clientData/>
  </xdr:twoCellAnchor>
  <xdr:twoCellAnchor>
    <xdr:from>
      <xdr:col>8</xdr:col>
      <xdr:colOff>104775</xdr:colOff>
      <xdr:row>247</xdr:row>
      <xdr:rowOff>104775</xdr:rowOff>
    </xdr:from>
    <xdr:to>
      <xdr:col>8</xdr:col>
      <xdr:colOff>205740</xdr:colOff>
      <xdr:row>251</xdr:row>
      <xdr:rowOff>15240</xdr:rowOff>
    </xdr:to>
    <xdr:sp macro="" textlink="">
      <xdr:nvSpPr>
        <xdr:cNvPr id="3" name="Right Brace 2"/>
        <xdr:cNvSpPr/>
      </xdr:nvSpPr>
      <xdr:spPr>
        <a:xfrm>
          <a:off x="5012055" y="51486435"/>
          <a:ext cx="100965" cy="7181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0</xdr:col>
      <xdr:colOff>257175</xdr:colOff>
      <xdr:row>247</xdr:row>
      <xdr:rowOff>133350</xdr:rowOff>
    </xdr:from>
    <xdr:to>
      <xdr:col>0</xdr:col>
      <xdr:colOff>352425</xdr:colOff>
      <xdr:row>252</xdr:row>
      <xdr:rowOff>133350</xdr:rowOff>
    </xdr:to>
    <xdr:sp macro="" textlink="">
      <xdr:nvSpPr>
        <xdr:cNvPr id="4" name="Left Brace 3"/>
        <xdr:cNvSpPr/>
      </xdr:nvSpPr>
      <xdr:spPr>
        <a:xfrm>
          <a:off x="257175" y="53235225"/>
          <a:ext cx="95250" cy="10858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77</xdr:row>
      <xdr:rowOff>19050</xdr:rowOff>
    </xdr:from>
    <xdr:to>
      <xdr:col>8</xdr:col>
      <xdr:colOff>590550</xdr:colOff>
      <xdr:row>77</xdr:row>
      <xdr:rowOff>28575</xdr:rowOff>
    </xdr:to>
    <xdr:sp macro="" textlink="">
      <xdr:nvSpPr>
        <xdr:cNvPr id="2" name="Line 1"/>
        <xdr:cNvSpPr>
          <a:spLocks noChangeShapeType="1"/>
        </xdr:cNvSpPr>
      </xdr:nvSpPr>
      <xdr:spPr bwMode="auto">
        <a:xfrm>
          <a:off x="0" y="18326100"/>
          <a:ext cx="6000750" cy="9525"/>
        </a:xfrm>
        <a:prstGeom prst="line">
          <a:avLst/>
        </a:prstGeom>
        <a:noFill/>
        <a:ln w="19050">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76</xdr:row>
      <xdr:rowOff>19050</xdr:rowOff>
    </xdr:from>
    <xdr:to>
      <xdr:col>8</xdr:col>
      <xdr:colOff>590550</xdr:colOff>
      <xdr:row>76</xdr:row>
      <xdr:rowOff>28575</xdr:rowOff>
    </xdr:to>
    <xdr:sp macro="" textlink="">
      <xdr:nvSpPr>
        <xdr:cNvPr id="2" name="Line 1"/>
        <xdr:cNvSpPr>
          <a:spLocks noChangeShapeType="1"/>
        </xdr:cNvSpPr>
      </xdr:nvSpPr>
      <xdr:spPr bwMode="auto">
        <a:xfrm>
          <a:off x="0" y="17964150"/>
          <a:ext cx="5867400" cy="9525"/>
        </a:xfrm>
        <a:prstGeom prst="line">
          <a:avLst/>
        </a:prstGeom>
        <a:noFill/>
        <a:ln w="1905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34</xdr:row>
      <xdr:rowOff>0</xdr:rowOff>
    </xdr:from>
    <xdr:to>
      <xdr:col>9</xdr:col>
      <xdr:colOff>295275</xdr:colOff>
      <xdr:row>34</xdr:row>
      <xdr:rowOff>0</xdr:rowOff>
    </xdr:to>
    <xdr:sp macro="" textlink="">
      <xdr:nvSpPr>
        <xdr:cNvPr id="2" name="Line 1"/>
        <xdr:cNvSpPr>
          <a:spLocks noChangeShapeType="1"/>
        </xdr:cNvSpPr>
      </xdr:nvSpPr>
      <xdr:spPr bwMode="auto">
        <a:xfrm>
          <a:off x="0" y="7772400"/>
          <a:ext cx="5762625" cy="0"/>
        </a:xfrm>
        <a:prstGeom prst="line">
          <a:avLst/>
        </a:prstGeom>
        <a:noFill/>
        <a:ln w="6096">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0</xdr:colOff>
      <xdr:row>5</xdr:row>
      <xdr:rowOff>0</xdr:rowOff>
    </xdr:to>
    <xdr:sp macro="" textlink="">
      <xdr:nvSpPr>
        <xdr:cNvPr id="2" name="Rectangle 1"/>
        <xdr:cNvSpPr>
          <a:spLocks noChangeArrowheads="1"/>
        </xdr:cNvSpPr>
      </xdr:nvSpPr>
      <xdr:spPr bwMode="auto">
        <a:xfrm>
          <a:off x="5238750" y="1057275"/>
          <a:ext cx="0" cy="228600"/>
        </a:xfrm>
        <a:prstGeom prst="rect">
          <a:avLst/>
        </a:prstGeom>
        <a:noFill/>
        <a:ln w="9525">
          <a:solidFill>
            <a:srgbClr val="000000"/>
          </a:solidFill>
          <a:miter lim="800000"/>
          <a:headEnd/>
          <a:tailEnd/>
        </a:ln>
        <a:effectLst>
          <a:outerShdw dist="107763" dir="18900000" algn="ctr" rotWithShape="0">
            <a:srgbClr val="808080">
              <a:alpha val="50000"/>
            </a:srgbClr>
          </a:outerShdw>
        </a:effectLst>
      </xdr:spPr>
      <xdr:txBody>
        <a:bodyP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sion%20master(2.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CheckList"/>
      <sheetName val="Data"/>
      <sheetName val="Add"/>
      <sheetName val="NPS Amt"/>
      <sheetName val="Q.S."/>
      <sheetName val="Pension 107(2)"/>
      <sheetName val="Mastersheet"/>
      <sheetName val="Form List"/>
      <sheetName val="Family data"/>
      <sheetName val="Pravesh"/>
      <sheetName val="Pension Information"/>
      <sheetName val="Table(info)"/>
      <sheetName val="Recovery"/>
      <sheetName val="LTA"/>
      <sheetName val="CEOL"/>
      <sheetName val="F218"/>
      <sheetName val="Service History"/>
      <sheetName val="DA Rate"/>
      <sheetName val="F20"/>
      <sheetName val="F21"/>
      <sheetName val="Table(R)"/>
      <sheetName val="Instant Cal"/>
      <sheetName val="Table(Inst)"/>
      <sheetName val="CFront"/>
      <sheetName val="NPS FORMAT"/>
      <sheetName val="GPF SI"/>
      <sheetName val="CIFMS"/>
      <sheetName val="PROV"/>
      <sheetName val="R8"/>
      <sheetName val="R5"/>
      <sheetName val="R7"/>
      <sheetName val="R5A"/>
      <sheetName val="EOL"/>
      <sheetName val="C 6"/>
      <sheetName val="C31"/>
      <sheetName val="C9 "/>
      <sheetName val="C28"/>
      <sheetName val="28A"/>
      <sheetName val="C27"/>
      <sheetName val="R1"/>
      <sheetName val="C270"/>
      <sheetName val="RI0"/>
      <sheetName val="C3"/>
      <sheetName val="R2O"/>
      <sheetName val="R2"/>
      <sheetName val="RComm"/>
      <sheetName val="C5"/>
      <sheetName val="f18"/>
      <sheetName val="f14"/>
      <sheetName val="F22"/>
      <sheetName val="f14a"/>
      <sheetName val="f12"/>
      <sheetName val="f11"/>
      <sheetName val="f10"/>
      <sheetName val="OPT. FORM"/>
      <sheetName val="Statement"/>
      <sheetName val="PL"/>
      <sheetName val="Leave Table"/>
      <sheetName val="f19"/>
    </sheetNames>
    <sheetDataSet>
      <sheetData sheetId="0"/>
      <sheetData sheetId="1"/>
      <sheetData sheetId="2">
        <row r="4">
          <cell r="A4" t="str">
            <v>1  ABCD</v>
          </cell>
        </row>
        <row r="5">
          <cell r="A5" t="str">
            <v>2  NARAYAN DAS VYAS</v>
          </cell>
        </row>
        <row r="6">
          <cell r="A6" t="str">
            <v>3  KALU RAM</v>
          </cell>
        </row>
        <row r="7">
          <cell r="A7" t="str">
            <v xml:space="preserve">  </v>
          </cell>
        </row>
        <row r="8">
          <cell r="A8" t="str">
            <v xml:space="preserve">  </v>
          </cell>
        </row>
        <row r="9">
          <cell r="A9" t="str">
            <v xml:space="preserve">  </v>
          </cell>
        </row>
        <row r="10">
          <cell r="A10" t="str">
            <v xml:space="preserve">  </v>
          </cell>
        </row>
        <row r="11">
          <cell r="A11" t="str">
            <v xml:space="preserve">  </v>
          </cell>
        </row>
        <row r="12">
          <cell r="A12" t="str">
            <v xml:space="preserve">  </v>
          </cell>
        </row>
        <row r="13">
          <cell r="A13" t="str">
            <v xml:space="preserve">  </v>
          </cell>
        </row>
        <row r="14">
          <cell r="A14" t="str">
            <v xml:space="preserve">  </v>
          </cell>
        </row>
        <row r="15">
          <cell r="A15" t="str">
            <v xml:space="preserve">  </v>
          </cell>
        </row>
        <row r="16">
          <cell r="A16" t="str">
            <v xml:space="preserve">  </v>
          </cell>
        </row>
        <row r="17">
          <cell r="A17" t="str">
            <v xml:space="preserve">  </v>
          </cell>
        </row>
        <row r="18">
          <cell r="A18" t="str">
            <v xml:space="preserve">  </v>
          </cell>
        </row>
        <row r="19">
          <cell r="A19" t="str">
            <v xml:space="preserve">  </v>
          </cell>
        </row>
        <row r="20">
          <cell r="A20" t="str">
            <v xml:space="preserve">  </v>
          </cell>
        </row>
        <row r="21">
          <cell r="A21" t="str">
            <v xml:space="preserve">  </v>
          </cell>
        </row>
        <row r="22">
          <cell r="A22" t="str">
            <v xml:space="preserve">  </v>
          </cell>
        </row>
        <row r="23">
          <cell r="A23" t="str">
            <v xml:space="preserve">  </v>
          </cell>
        </row>
        <row r="24">
          <cell r="A24" t="str">
            <v xml:space="preserve">  </v>
          </cell>
        </row>
        <row r="25">
          <cell r="A25" t="str">
            <v xml:space="preserve">  </v>
          </cell>
        </row>
        <row r="26">
          <cell r="A26" t="str">
            <v xml:space="preserve">  </v>
          </cell>
        </row>
        <row r="27">
          <cell r="A27" t="str">
            <v xml:space="preserve">  </v>
          </cell>
        </row>
        <row r="28">
          <cell r="A28" t="str">
            <v xml:space="preserve">  </v>
          </cell>
        </row>
        <row r="29">
          <cell r="A29" t="str">
            <v xml:space="preserve">  </v>
          </cell>
        </row>
        <row r="30">
          <cell r="A30" t="str">
            <v xml:space="preserve">  </v>
          </cell>
        </row>
        <row r="31">
          <cell r="A31" t="str">
            <v xml:space="preserve">  </v>
          </cell>
        </row>
        <row r="32">
          <cell r="A32" t="str">
            <v xml:space="preserve">  </v>
          </cell>
        </row>
        <row r="33">
          <cell r="A33" t="str">
            <v xml:space="preserve">  </v>
          </cell>
        </row>
        <row r="34">
          <cell r="A34" t="str">
            <v xml:space="preserve">  </v>
          </cell>
        </row>
        <row r="35">
          <cell r="A35" t="str">
            <v xml:space="preserve">  </v>
          </cell>
        </row>
        <row r="36">
          <cell r="A36" t="str">
            <v xml:space="preserve">  </v>
          </cell>
        </row>
        <row r="37">
          <cell r="A37" t="str">
            <v xml:space="preserve">  </v>
          </cell>
        </row>
        <row r="38">
          <cell r="A38" t="str">
            <v xml:space="preserve">  </v>
          </cell>
        </row>
        <row r="39">
          <cell r="A39" t="str">
            <v xml:space="preserve">  </v>
          </cell>
        </row>
        <row r="40">
          <cell r="A40" t="str">
            <v xml:space="preserve">  </v>
          </cell>
        </row>
        <row r="41">
          <cell r="A41" t="str">
            <v xml:space="preserve">  </v>
          </cell>
        </row>
        <row r="42">
          <cell r="A42" t="str">
            <v xml:space="preserve">  </v>
          </cell>
        </row>
        <row r="43">
          <cell r="A43" t="str">
            <v xml:space="preserve">  </v>
          </cell>
        </row>
        <row r="44">
          <cell r="A44" t="str">
            <v xml:space="preserve">  </v>
          </cell>
        </row>
        <row r="45">
          <cell r="A45" t="str">
            <v xml:space="preserve">  </v>
          </cell>
        </row>
        <row r="46">
          <cell r="A46" t="str">
            <v xml:space="preserve">  </v>
          </cell>
        </row>
        <row r="47">
          <cell r="A47" t="str">
            <v xml:space="preserve">  </v>
          </cell>
        </row>
        <row r="48">
          <cell r="A48" t="str">
            <v xml:space="preserve">  </v>
          </cell>
        </row>
        <row r="49">
          <cell r="A49" t="str">
            <v xml:space="preserve">  </v>
          </cell>
        </row>
        <row r="50">
          <cell r="A50" t="str">
            <v xml:space="preserve">  </v>
          </cell>
        </row>
        <row r="51">
          <cell r="A51" t="str">
            <v xml:space="preserve">  </v>
          </cell>
        </row>
        <row r="52">
          <cell r="A52" t="str">
            <v xml:space="preserve">  </v>
          </cell>
        </row>
        <row r="53">
          <cell r="A53" t="str">
            <v xml:space="preserve">  </v>
          </cell>
        </row>
        <row r="54">
          <cell r="A54" t="str">
            <v xml:space="preserve">  </v>
          </cell>
        </row>
        <row r="55">
          <cell r="A55" t="str">
            <v xml:space="preserve">  </v>
          </cell>
        </row>
        <row r="56">
          <cell r="A56" t="str">
            <v xml:space="preserve">  </v>
          </cell>
        </row>
        <row r="57">
          <cell r="A57" t="str">
            <v xml:space="preserve">  </v>
          </cell>
        </row>
        <row r="58">
          <cell r="A58" t="str">
            <v xml:space="preserve">  </v>
          </cell>
        </row>
        <row r="59">
          <cell r="A59" t="str">
            <v xml:space="preserve">  </v>
          </cell>
        </row>
        <row r="60">
          <cell r="A60" t="str">
            <v xml:space="preserve">  </v>
          </cell>
        </row>
        <row r="61">
          <cell r="A61" t="str">
            <v xml:space="preserve">  </v>
          </cell>
        </row>
        <row r="62">
          <cell r="A62" t="str">
            <v xml:space="preserve">  </v>
          </cell>
        </row>
        <row r="63">
          <cell r="A63" t="str">
            <v xml:space="preserve">  </v>
          </cell>
        </row>
        <row r="64">
          <cell r="A64" t="str">
            <v xml:space="preserve">  </v>
          </cell>
        </row>
        <row r="65">
          <cell r="A65" t="str">
            <v xml:space="preserve">  </v>
          </cell>
        </row>
        <row r="66">
          <cell r="A66" t="str">
            <v xml:space="preserve">  </v>
          </cell>
        </row>
        <row r="67">
          <cell r="A67" t="str">
            <v xml:space="preserve">  </v>
          </cell>
        </row>
        <row r="68">
          <cell r="A68" t="str">
            <v xml:space="preserve">  </v>
          </cell>
        </row>
        <row r="69">
          <cell r="A69" t="str">
            <v xml:space="preserve">  </v>
          </cell>
        </row>
        <row r="70">
          <cell r="A70" t="str">
            <v xml:space="preserve">  </v>
          </cell>
        </row>
        <row r="71">
          <cell r="A71" t="str">
            <v xml:space="preserve">  </v>
          </cell>
        </row>
        <row r="72">
          <cell r="A72" t="str">
            <v xml:space="preserve">  </v>
          </cell>
        </row>
        <row r="73">
          <cell r="A73" t="str">
            <v xml:space="preserve">  </v>
          </cell>
        </row>
        <row r="74">
          <cell r="A74" t="str">
            <v xml:space="preserve">  </v>
          </cell>
        </row>
        <row r="75">
          <cell r="A75" t="str">
            <v xml:space="preserve">  </v>
          </cell>
        </row>
        <row r="76">
          <cell r="A76" t="str">
            <v xml:space="preserve">  </v>
          </cell>
        </row>
        <row r="77">
          <cell r="A77" t="str">
            <v xml:space="preserve">  </v>
          </cell>
        </row>
        <row r="78">
          <cell r="A78" t="str">
            <v xml:space="preserve">  </v>
          </cell>
        </row>
        <row r="79">
          <cell r="A79" t="str">
            <v xml:space="preserve">  </v>
          </cell>
        </row>
        <row r="80">
          <cell r="A80" t="str">
            <v xml:space="preserve">  </v>
          </cell>
        </row>
        <row r="81">
          <cell r="A81" t="str">
            <v xml:space="preserve">  </v>
          </cell>
        </row>
        <row r="82">
          <cell r="A82" t="str">
            <v xml:space="preserve">  </v>
          </cell>
        </row>
        <row r="83">
          <cell r="A83" t="str">
            <v xml:space="preserve">  </v>
          </cell>
        </row>
        <row r="84">
          <cell r="A84" t="str">
            <v xml:space="preserve">  </v>
          </cell>
        </row>
        <row r="85">
          <cell r="A85" t="str">
            <v xml:space="preserve">  </v>
          </cell>
        </row>
        <row r="86">
          <cell r="A86" t="str">
            <v xml:space="preserve">  </v>
          </cell>
        </row>
        <row r="87">
          <cell r="A87" t="str">
            <v xml:space="preserve">  </v>
          </cell>
        </row>
        <row r="88">
          <cell r="A88" t="str">
            <v xml:space="preserve">  </v>
          </cell>
        </row>
        <row r="89">
          <cell r="A89" t="str">
            <v xml:space="preserve">  </v>
          </cell>
        </row>
        <row r="90">
          <cell r="A90" t="str">
            <v xml:space="preserve">  </v>
          </cell>
        </row>
        <row r="91">
          <cell r="A91" t="str">
            <v xml:space="preserve">  </v>
          </cell>
        </row>
        <row r="92">
          <cell r="A92" t="str">
            <v xml:space="preserve">  </v>
          </cell>
        </row>
        <row r="93">
          <cell r="A93" t="str">
            <v xml:space="preserve">  </v>
          </cell>
        </row>
        <row r="94">
          <cell r="A94" t="str">
            <v xml:space="preserve">  </v>
          </cell>
        </row>
        <row r="95">
          <cell r="A95" t="str">
            <v xml:space="preserve">  </v>
          </cell>
        </row>
        <row r="96">
          <cell r="A96" t="str">
            <v xml:space="preserve">  </v>
          </cell>
        </row>
        <row r="97">
          <cell r="A97" t="str">
            <v xml:space="preserve">  </v>
          </cell>
        </row>
        <row r="98">
          <cell r="A98" t="str">
            <v xml:space="preserve">  </v>
          </cell>
        </row>
        <row r="99">
          <cell r="A99" t="str">
            <v xml:space="preserve">  </v>
          </cell>
        </row>
        <row r="100">
          <cell r="A100" t="str">
            <v xml:space="preserve">  </v>
          </cell>
        </row>
        <row r="102">
          <cell r="A102" t="str">
            <v xml:space="preserve">  </v>
          </cell>
        </row>
      </sheetData>
      <sheetData sheetId="3"/>
      <sheetData sheetId="4">
        <row r="22">
          <cell r="N22" t="str">
            <v>March</v>
          </cell>
        </row>
        <row r="23">
          <cell r="N23" t="str">
            <v>April</v>
          </cell>
        </row>
        <row r="24">
          <cell r="N24" t="str">
            <v>May</v>
          </cell>
        </row>
        <row r="25">
          <cell r="N25" t="str">
            <v>June</v>
          </cell>
        </row>
        <row r="26">
          <cell r="N26" t="str">
            <v>July</v>
          </cell>
        </row>
        <row r="27">
          <cell r="N27" t="str">
            <v>August</v>
          </cell>
        </row>
        <row r="28">
          <cell r="N28" t="str">
            <v>September</v>
          </cell>
        </row>
        <row r="29">
          <cell r="N29" t="str">
            <v>October</v>
          </cell>
        </row>
        <row r="30">
          <cell r="N30" t="str">
            <v>November</v>
          </cell>
        </row>
        <row r="31">
          <cell r="N31" t="str">
            <v>December</v>
          </cell>
        </row>
        <row r="32">
          <cell r="N32" t="str">
            <v>January</v>
          </cell>
        </row>
        <row r="33">
          <cell r="N33" t="str">
            <v>February</v>
          </cell>
        </row>
        <row r="34">
          <cell r="N34" t="str">
            <v>Arrear 1</v>
          </cell>
        </row>
        <row r="35">
          <cell r="N35" t="str">
            <v>Arrear 2</v>
          </cell>
        </row>
        <row r="36">
          <cell r="N36" t="str">
            <v>Arrear 3</v>
          </cell>
        </row>
      </sheetData>
      <sheetData sheetId="5">
        <row r="8">
          <cell r="E8" t="str">
            <v>YES</v>
          </cell>
        </row>
      </sheetData>
      <sheetData sheetId="6"/>
      <sheetData sheetId="7">
        <row r="3">
          <cell r="B3" t="str">
            <v>KALU RAM</v>
          </cell>
          <cell r="G3" t="str">
            <v>MOJURAM</v>
          </cell>
        </row>
        <row r="4">
          <cell r="B4" t="str">
            <v>CLASS IV</v>
          </cell>
          <cell r="G4" t="str">
            <v>COLONISATION</v>
          </cell>
        </row>
        <row r="5">
          <cell r="B5" t="str">
            <v>COMMISSIONER COLONISATION DEPARTMENT,BIKANER</v>
          </cell>
          <cell r="G5" t="str">
            <v>Class IV Services</v>
          </cell>
        </row>
        <row r="6">
          <cell r="A6" t="str">
            <v>(0151  -2226925  )</v>
          </cell>
        </row>
        <row r="7">
          <cell r="B7" t="str">
            <v>WARD NO 7, SHIVA BASTI, GANGASAHAR, BIKANER</v>
          </cell>
        </row>
        <row r="9">
          <cell r="B9" t="str">
            <v>Substantive</v>
          </cell>
          <cell r="G9" t="str">
            <v>EXTRA ASSISTANT COMMISSIONER  COLONISATION,  (ADMINSTRATION) BIKANER</v>
          </cell>
        </row>
        <row r="10">
          <cell r="D10">
            <v>1100324</v>
          </cell>
        </row>
        <row r="11">
          <cell r="B11" t="str">
            <v>RJBI198009008487</v>
          </cell>
          <cell r="E11" t="str">
            <v>IHKPD0901C</v>
          </cell>
          <cell r="G11" t="str">
            <v>Office ID</v>
          </cell>
          <cell r="H11">
            <v>18819</v>
          </cell>
        </row>
        <row r="12">
          <cell r="B12">
            <v>7852067716</v>
          </cell>
          <cell r="E12" t="str">
            <v>N.A.</v>
          </cell>
        </row>
        <row r="14">
          <cell r="B14" t="str">
            <v>Treasury</v>
          </cell>
        </row>
        <row r="15">
          <cell r="B15" t="str">
            <v>BIKANER</v>
          </cell>
          <cell r="C15" t="str">
            <v>BANK OF BARODA</v>
          </cell>
          <cell r="D15" t="str">
            <v>GANGASAHAR</v>
          </cell>
          <cell r="E15" t="str">
            <v>BIKANER</v>
          </cell>
          <cell r="G15" t="str">
            <v>51058100003044</v>
          </cell>
          <cell r="H15" t="str">
            <v>BARB0GANGAS</v>
          </cell>
        </row>
        <row r="21">
          <cell r="H21" t="str">
            <v>NO</v>
          </cell>
        </row>
        <row r="22">
          <cell r="A22" t="str">
            <v>Additional Director</v>
          </cell>
          <cell r="C22" t="str">
            <v>Bikaner</v>
          </cell>
        </row>
        <row r="23">
          <cell r="A23" t="str">
            <v>Pension &amp; Pension Welfare department</v>
          </cell>
        </row>
        <row r="24">
          <cell r="H24" t="str">
            <v>NO</v>
          </cell>
        </row>
        <row r="29">
          <cell r="A29" t="str">
            <v xml:space="preserve">NANURAM </v>
          </cell>
          <cell r="C29" t="str">
            <v>PENSIONER</v>
          </cell>
          <cell r="E29" t="str">
            <v>MEGHWALO KA MOHALLA,PABUBARI,BIKANER</v>
          </cell>
        </row>
        <row r="30">
          <cell r="A30" t="str">
            <v>GHANSHYAM HATILA</v>
          </cell>
          <cell r="C30" t="str">
            <v>ADVOCATE</v>
          </cell>
          <cell r="E30" t="str">
            <v>MEGHWALO KA MOHALLA,PABUBARI,BIKANER</v>
          </cell>
        </row>
        <row r="33">
          <cell r="A33" t="str">
            <v>SATYAPRAKASH</v>
          </cell>
          <cell r="E33" t="str">
            <v>COMMISSIONER COLONISATION, BIKANER</v>
          </cell>
        </row>
        <row r="34">
          <cell r="A34" t="str">
            <v>RAJKISHORE</v>
          </cell>
          <cell r="E34" t="str">
            <v>COMMISSIONER COLONISATION, BIKANER</v>
          </cell>
        </row>
        <row r="39">
          <cell r="F39">
            <v>32700</v>
          </cell>
        </row>
        <row r="40">
          <cell r="F40">
            <v>0</v>
          </cell>
          <cell r="G40" t="str">
            <v xml:space="preserve">D.A. Rate @  7%  </v>
          </cell>
          <cell r="H40">
            <v>2289</v>
          </cell>
        </row>
        <row r="41">
          <cell r="B41" t="str">
            <v>afternoon of.</v>
          </cell>
          <cell r="F41">
            <v>0</v>
          </cell>
          <cell r="H41">
            <v>5886</v>
          </cell>
        </row>
        <row r="42">
          <cell r="F42">
            <v>620</v>
          </cell>
        </row>
        <row r="43">
          <cell r="B43">
            <v>0.18</v>
          </cell>
          <cell r="F43">
            <v>0</v>
          </cell>
        </row>
        <row r="60">
          <cell r="H60" t="str">
            <v>YES</v>
          </cell>
        </row>
        <row r="62">
          <cell r="C62">
            <v>21288</v>
          </cell>
          <cell r="H62" t="str">
            <v>30/04/2018</v>
          </cell>
        </row>
        <row r="63">
          <cell r="B63">
            <v>29329</v>
          </cell>
        </row>
        <row r="64">
          <cell r="H64" t="str">
            <v>01/05/2018</v>
          </cell>
        </row>
        <row r="65">
          <cell r="H65">
            <v>16350</v>
          </cell>
        </row>
        <row r="66">
          <cell r="C66" t="str">
            <v>Death of Provisional Pensioner</v>
          </cell>
        </row>
        <row r="67">
          <cell r="B67" t="str">
            <v>A</v>
          </cell>
        </row>
        <row r="69">
          <cell r="H69">
            <v>0</v>
          </cell>
        </row>
        <row r="70">
          <cell r="H70">
            <v>577319</v>
          </cell>
        </row>
        <row r="72">
          <cell r="C72" t="str">
            <v>NO</v>
          </cell>
          <cell r="D72">
            <v>0</v>
          </cell>
        </row>
        <row r="75">
          <cell r="H75">
            <v>32700</v>
          </cell>
        </row>
        <row r="76">
          <cell r="A76" t="str">
            <v>37  Year  1  Month  16  Days</v>
          </cell>
          <cell r="H76">
            <v>0</v>
          </cell>
        </row>
        <row r="77">
          <cell r="B77">
            <v>37</v>
          </cell>
        </row>
        <row r="124">
          <cell r="H124" t="str">
            <v>Final LPC</v>
          </cell>
        </row>
      </sheetData>
      <sheetData sheetId="8">
        <row r="4">
          <cell r="B4" t="str">
            <v>Nomination for Retirement Gratuity/ Death Gratuity - when the Government servant has a family.</v>
          </cell>
        </row>
        <row r="5">
          <cell r="B5" t="str">
            <v>Nomination for Retirement Gratuity/ Death Gratuity -when the Government servant has no family.</v>
          </cell>
        </row>
        <row r="6">
          <cell r="B6" t="str">
            <v>Details of family.</v>
          </cell>
        </row>
        <row r="7">
          <cell r="B7" t="str">
            <v>Form of Option to workcharged employees  governed by C.P.F. Rules.</v>
          </cell>
        </row>
        <row r="8">
          <cell r="B8" t="str">
            <v>Particulars to be obtained by the Head of Office from the retiring Government servant eight months before the date of his retirement.</v>
          </cell>
        </row>
        <row r="9">
          <cell r="B9" t="str">
            <v>Details of particulars of Government servant under Form 5.</v>
          </cell>
        </row>
        <row r="10">
          <cell r="B10" t="str">
            <v>Form of Order of retirement.</v>
          </cell>
        </row>
        <row r="11">
          <cell r="B11" t="str">
            <v>Form of assessing pension and gratuity.</v>
          </cell>
        </row>
        <row r="12">
          <cell r="B12" t="str">
            <v>Form of letter to the Director, Pension Department, forwarding the pension papers of a Government servant.</v>
          </cell>
        </row>
        <row r="13">
          <cell r="B13" t="str">
            <v>Form of declaration by the Government servant for counting specified period of service.</v>
          </cell>
        </row>
        <row r="14">
          <cell r="B14" t="str">
            <v>Form of Order of admitting service for pension or the basis of declaration etc. of the Government servant.</v>
          </cell>
        </row>
        <row r="15">
          <cell r="B15" t="str">
            <v>Form of letter to the member or members of the family of a deceased Government servant where valid nomination for the grant of death gratuity exists.</v>
          </cell>
        </row>
        <row r="16">
          <cell r="B16" t="str">
            <v>Form of letter to the member or members of the family of a deceased Government servant where valid nomination for the grant of death gratuity does not exists.</v>
          </cell>
        </row>
        <row r="17">
          <cell r="B17" t="str">
            <v>Form of application for the grant of death gratuity on the death of a Government servant.</v>
          </cell>
        </row>
        <row r="18">
          <cell r="B18" t="str">
            <v>Form of letter to the widow/ widower of a deceased Government servant for grant of Family Pension.</v>
          </cell>
        </row>
        <row r="19">
          <cell r="B19" t="str">
            <v>Form of application for grant of Family Pension on the death of a Government servant/pensioner.</v>
          </cell>
        </row>
        <row r="20">
          <cell r="B20" t="str">
            <v>Form of details of particulars for family pension.</v>
          </cell>
        </row>
        <row r="21">
          <cell r="B21" t="str">
            <v>Form of application for grant of family pension when a pensioner is unheard for more than one year and the pension remained undrawn.</v>
          </cell>
        </row>
        <row r="22">
          <cell r="B22" t="str">
            <v>Form of Affidavit in case of a missing pensioner.</v>
          </cell>
        </row>
        <row r="23">
          <cell r="B23" t="str">
            <v>Form of Indemnity Bond in case of a missing pensioner.</v>
          </cell>
        </row>
        <row r="24">
          <cell r="B24" t="str">
            <v>Form of application for grant of Family Pension when a Government servant is unheard of for more than one year.</v>
          </cell>
        </row>
        <row r="25">
          <cell r="B25" t="str">
            <v>Form of Affidavit in case of a missing Government servant.</v>
          </cell>
        </row>
        <row r="26">
          <cell r="B26" t="str">
            <v>Form of Indemnity Bond in case of a missing Government servant.</v>
          </cell>
        </row>
        <row r="27">
          <cell r="B27" t="str">
            <v>Form of Application for ex-gratia grant under certain circumstances.</v>
          </cell>
        </row>
        <row r="28">
          <cell r="B28" t="str">
            <v>Form for assessing and authorising the payment of family pension and death gratuity when a Government servant dies while in service.</v>
          </cell>
        </row>
        <row r="29">
          <cell r="B29" t="str">
            <v>Form of letter to the Director, Pension Department, forwarding papers for the grant of family pension and death gratuity to the family of a Government servant who dies while in service.</v>
          </cell>
        </row>
        <row r="30">
          <cell r="B30" t="str">
            <v>Form of letter sanctioning Family Pension to the child or children of a retired Government servant who dies after retirement but does not leave behind a widow/ widower.</v>
          </cell>
        </row>
        <row r="31">
          <cell r="B31" t="str">
            <v>Form of letter sanctioning Family Pension to the child or children on the death or re-marriage of a widow/ widower who was in receipt of family pension.</v>
          </cell>
        </row>
        <row r="32">
          <cell r="B32" t="str">
            <v>Form of application for the grant of death gratuity on the death of a Government servant.</v>
          </cell>
        </row>
        <row r="33">
          <cell r="B33" t="str">
            <v>Form of medical certificate.</v>
          </cell>
        </row>
        <row r="34">
          <cell r="B34" t="str">
            <v>Form of certificate of verification of service for pension.</v>
          </cell>
        </row>
        <row r="35">
          <cell r="B35" t="str">
            <v>Form of application for permission to State Service Officers to accept commercial employment within a period of two years after retirement.</v>
          </cell>
        </row>
        <row r="36">
          <cell r="B36" t="str">
            <v>Statements for Monitoring and Reporting System (No. 1 to 4).</v>
          </cell>
        </row>
        <row r="37">
          <cell r="B37" t="str">
            <v>Form of application to Directorate of Estates/ P.W.D. for issue of No Demand Certificate in respect of Government accommodation.</v>
          </cell>
        </row>
        <row r="38">
          <cell r="B38" t="str">
            <v>Form of certificate where no Government accommodation has been occupied by the Government servant.</v>
          </cell>
        </row>
        <row r="39">
          <cell r="B39" t="str">
            <v>Form of application to Treasury Officer for issue of N.D.C. in respect of Long term advances.</v>
          </cell>
        </row>
        <row r="40">
          <cell r="B40" t="str">
            <v>Form of certificate by the Government servant where no L.T.A. has been taken by him.</v>
          </cell>
        </row>
        <row r="41">
          <cell r="B41" t="str">
            <v>Form of intimation regarding death of a pensioner where payment of family pension has been authorised to the widow/ widower.</v>
          </cell>
        </row>
        <row r="42">
          <cell r="B42" t="str">
            <v>Form of application by a pensioner for endorsement of particulars of spouse post retrial marriage.</v>
          </cell>
        </row>
        <row r="43">
          <cell r="B43" t="str">
            <v>Form of tentative Last Pay Certificate.</v>
          </cell>
        </row>
        <row r="44">
          <cell r="B44" t="str">
            <v>Form of certificate for counting officiating pay.</v>
          </cell>
        </row>
        <row r="45">
          <cell r="B45" t="str">
            <v>Form for sanctioning provisional pension/F.P. and Retirement / Death Gratuity.</v>
          </cell>
        </row>
        <row r="46">
          <cell r="B46" t="str">
            <v>Other  important format</v>
          </cell>
        </row>
        <row r="47">
          <cell r="B47" t="str">
            <v>Form of application for Commutation of a fraction of Pension without medical examination.</v>
          </cell>
        </row>
        <row r="48">
          <cell r="B48" t="str">
            <v>IFSM format (as required by pension department)</v>
          </cell>
        </row>
        <row r="49">
          <cell r="B49" t="str">
            <v>Calculation of EOL</v>
          </cell>
        </row>
        <row r="50">
          <cell r="B50" t="str">
            <v>NPS format (Additional information require in provionsal family case i.e. NPS)</v>
          </cell>
        </row>
      </sheetData>
      <sheetData sheetId="9">
        <row r="3">
          <cell r="B3" t="str">
            <v>Family</v>
          </cell>
          <cell r="F3" t="str">
            <v>Shri</v>
          </cell>
          <cell r="H3" t="str">
            <v>BIKANER</v>
          </cell>
        </row>
        <row r="4">
          <cell r="F4" t="str">
            <v>Hindu</v>
          </cell>
        </row>
        <row r="6">
          <cell r="D6">
            <v>45014</v>
          </cell>
        </row>
        <row r="11">
          <cell r="A11" t="str">
            <v>KASTURI DEVI</v>
          </cell>
          <cell r="B11" t="str">
            <v>Wife</v>
          </cell>
          <cell r="C11">
            <v>57</v>
          </cell>
          <cell r="D11">
            <v>1</v>
          </cell>
          <cell r="E11">
            <v>24108</v>
          </cell>
          <cell r="F11" t="str">
            <v>Married</v>
          </cell>
          <cell r="G11" t="str">
            <v>Unemployed</v>
          </cell>
          <cell r="H11" t="str">
            <v>Original nominee</v>
          </cell>
          <cell r="I11" t="str">
            <v>YES</v>
          </cell>
        </row>
        <row r="12">
          <cell r="A12" t="str">
            <v>RADHA</v>
          </cell>
          <cell r="B12" t="str">
            <v>Daughter</v>
          </cell>
          <cell r="C12">
            <v>27</v>
          </cell>
          <cell r="E12">
            <v>34826</v>
          </cell>
          <cell r="F12" t="str">
            <v>Married</v>
          </cell>
          <cell r="G12" t="str">
            <v>Unemployed</v>
          </cell>
        </row>
        <row r="13">
          <cell r="A13" t="str">
            <v>PUSHPA</v>
          </cell>
          <cell r="B13" t="str">
            <v>Daughter</v>
          </cell>
          <cell r="C13">
            <v>26</v>
          </cell>
          <cell r="E13">
            <v>35248</v>
          </cell>
          <cell r="F13" t="str">
            <v>Married</v>
          </cell>
          <cell r="G13" t="str">
            <v>Unemployed</v>
          </cell>
        </row>
        <row r="14">
          <cell r="A14" t="str">
            <v>MANJU</v>
          </cell>
          <cell r="B14" t="str">
            <v>Daughter</v>
          </cell>
          <cell r="C14">
            <v>23</v>
          </cell>
          <cell r="E14">
            <v>36312</v>
          </cell>
          <cell r="F14" t="str">
            <v>Married</v>
          </cell>
          <cell r="G14" t="str">
            <v>Unemployed</v>
          </cell>
        </row>
        <row r="15">
          <cell r="A15" t="str">
            <v>PRAKASH</v>
          </cell>
          <cell r="B15" t="str">
            <v>Son</v>
          </cell>
          <cell r="C15">
            <v>19</v>
          </cell>
          <cell r="E15">
            <v>37803</v>
          </cell>
          <cell r="F15" t="str">
            <v>Unmarried</v>
          </cell>
          <cell r="G15" t="str">
            <v>Unemployed</v>
          </cell>
        </row>
        <row r="16">
          <cell r="C16" t="str">
            <v/>
          </cell>
        </row>
        <row r="17">
          <cell r="C17" t="str">
            <v/>
          </cell>
        </row>
        <row r="18">
          <cell r="C18" t="str">
            <v/>
          </cell>
        </row>
        <row r="28">
          <cell r="C28" t="str">
            <v>Widow</v>
          </cell>
          <cell r="G28" t="str">
            <v>Not Minor</v>
          </cell>
        </row>
        <row r="31">
          <cell r="B31" t="str">
            <v>KASTURI DEVI</v>
          </cell>
          <cell r="E31">
            <v>24108</v>
          </cell>
          <cell r="G31" t="str">
            <v>WARD NO 7, SHIVA BASTI, GANGASAHAR, BIKANER</v>
          </cell>
          <cell r="I31" t="str">
            <v>Widowed daughter</v>
          </cell>
        </row>
        <row r="32">
          <cell r="B32" t="str">
            <v>xyz</v>
          </cell>
          <cell r="C32" t="str">
            <v>NO</v>
          </cell>
          <cell r="E32">
            <v>35139</v>
          </cell>
          <cell r="G32" t="str">
            <v>dddd</v>
          </cell>
          <cell r="I32" t="str">
            <v>Wife</v>
          </cell>
        </row>
        <row r="36">
          <cell r="B36" t="str">
            <v>RADHA</v>
          </cell>
          <cell r="E36">
            <v>34826</v>
          </cell>
          <cell r="F36" t="str">
            <v>Son</v>
          </cell>
          <cell r="G36" t="str">
            <v>WARD NO 7, SHIVA BASTI, GANGASAHAR, BIKANER</v>
          </cell>
          <cell r="J36" t="str">
            <v>NO</v>
          </cell>
        </row>
        <row r="37">
          <cell r="B37" t="str">
            <v>PUSHPA</v>
          </cell>
          <cell r="E37">
            <v>35248</v>
          </cell>
        </row>
        <row r="38">
          <cell r="B38" t="str">
            <v>MANJU</v>
          </cell>
          <cell r="E38">
            <v>36312</v>
          </cell>
        </row>
        <row r="39">
          <cell r="B39" t="str">
            <v>PRAKASH</v>
          </cell>
          <cell r="E39">
            <v>37803</v>
          </cell>
        </row>
        <row r="40">
          <cell r="F40" t="str">
            <v>YES</v>
          </cell>
        </row>
        <row r="88">
          <cell r="A88" t="str">
            <v>Brother below the age of 18years</v>
          </cell>
        </row>
        <row r="89">
          <cell r="A89" t="str">
            <v>Daughter</v>
          </cell>
        </row>
        <row r="90">
          <cell r="A90" t="str">
            <v>Father</v>
          </cell>
        </row>
        <row r="91">
          <cell r="A91" t="str">
            <v>Husband</v>
          </cell>
        </row>
        <row r="92">
          <cell r="A92" t="str">
            <v>Married daughter children of a pre deceased son</v>
          </cell>
        </row>
        <row r="93">
          <cell r="A93" t="str">
            <v>Mother</v>
          </cell>
        </row>
        <row r="94">
          <cell r="A94" t="str">
            <v>Son</v>
          </cell>
        </row>
        <row r="95">
          <cell r="A95" t="str">
            <v>Unmarried  sister</v>
          </cell>
        </row>
        <row r="96">
          <cell r="A96" t="str">
            <v>Unmarried daughter</v>
          </cell>
        </row>
        <row r="97">
          <cell r="A97" t="str">
            <v>Widowed daughter</v>
          </cell>
        </row>
        <row r="98">
          <cell r="A98" t="str">
            <v>Widowed sister</v>
          </cell>
        </row>
        <row r="99">
          <cell r="A99" t="str">
            <v>Wife</v>
          </cell>
        </row>
        <row r="108">
          <cell r="F108" t="str">
            <v/>
          </cell>
        </row>
        <row r="113">
          <cell r="E113" t="str">
            <v/>
          </cell>
        </row>
      </sheetData>
      <sheetData sheetId="10">
        <row r="3">
          <cell r="D3" t="str">
            <v>KALU RAM</v>
          </cell>
        </row>
        <row r="4">
          <cell r="D4" t="str">
            <v>CLASS IV</v>
          </cell>
        </row>
        <row r="5">
          <cell r="D5" t="str">
            <v>COMMISSIONER COLONISATION DEPARTMENT,BIKANER</v>
          </cell>
        </row>
        <row r="8">
          <cell r="D8" t="str">
            <v>MOJURAM</v>
          </cell>
        </row>
        <row r="17">
          <cell r="B17">
            <v>21288</v>
          </cell>
        </row>
        <row r="18">
          <cell r="B18">
            <v>29329</v>
          </cell>
        </row>
        <row r="21">
          <cell r="B21">
            <v>41247</v>
          </cell>
        </row>
        <row r="59">
          <cell r="I59" t="str">
            <v>60  Year,0  Month  and  18  Days</v>
          </cell>
        </row>
        <row r="82">
          <cell r="F82">
            <v>333</v>
          </cell>
        </row>
        <row r="128">
          <cell r="I128" t="str">
            <v>30/04/2018</v>
          </cell>
        </row>
        <row r="144">
          <cell r="B144">
            <v>66</v>
          </cell>
        </row>
        <row r="145">
          <cell r="B145">
            <v>16350</v>
          </cell>
        </row>
        <row r="146">
          <cell r="C146">
            <v>41247</v>
          </cell>
        </row>
        <row r="147">
          <cell r="C147">
            <v>41248</v>
          </cell>
        </row>
        <row r="148">
          <cell r="C148" t="str">
            <v>5/12/2019</v>
          </cell>
        </row>
        <row r="157">
          <cell r="J157">
            <v>16350</v>
          </cell>
        </row>
        <row r="158">
          <cell r="J158">
            <v>9810</v>
          </cell>
        </row>
        <row r="159">
          <cell r="J159">
            <v>16350</v>
          </cell>
        </row>
        <row r="160">
          <cell r="J160">
            <v>8850</v>
          </cell>
        </row>
        <row r="162">
          <cell r="J162">
            <v>19620</v>
          </cell>
        </row>
        <row r="167">
          <cell r="E167">
            <v>2000000</v>
          </cell>
        </row>
        <row r="176">
          <cell r="C176">
            <v>34989</v>
          </cell>
        </row>
        <row r="184">
          <cell r="T184" t="str">
            <v>VII PAY</v>
          </cell>
        </row>
        <row r="187">
          <cell r="T187" t="str">
            <v>Less than one year</v>
          </cell>
          <cell r="U187" t="str">
            <v xml:space="preserve">emoluments X 2 </v>
          </cell>
        </row>
        <row r="188">
          <cell r="T188" t="str">
            <v>One year or more but less than five years</v>
          </cell>
          <cell r="U188" t="str">
            <v xml:space="preserve">emoluments X 6 </v>
          </cell>
        </row>
        <row r="189">
          <cell r="T189" t="str">
            <v>Five years or more but less than elevan years</v>
          </cell>
          <cell r="U189" t="str">
            <v xml:space="preserve">emoluments X 12 </v>
          </cell>
        </row>
        <row r="190">
          <cell r="T190" t="str">
            <v>Elevan years or more but less than twenty years</v>
          </cell>
          <cell r="U190" t="str">
            <v>emoluments X 20</v>
          </cell>
        </row>
        <row r="191">
          <cell r="T191" t="str">
            <v>Twenty years or more</v>
          </cell>
          <cell r="U191" t="str">
            <v>emoluments X Completed six emoluments monthly period of service/2</v>
          </cell>
        </row>
        <row r="192">
          <cell r="T192">
            <v>66</v>
          </cell>
        </row>
        <row r="197">
          <cell r="I197" t="str">
            <v>Treasury  Bikaner</v>
          </cell>
        </row>
        <row r="200">
          <cell r="I200" t="str">
            <v/>
          </cell>
        </row>
        <row r="201">
          <cell r="I201" t="str">
            <v/>
          </cell>
        </row>
        <row r="202">
          <cell r="I202">
            <v>45014</v>
          </cell>
        </row>
        <row r="216">
          <cell r="F216">
            <v>577319</v>
          </cell>
        </row>
        <row r="217">
          <cell r="C217" t="str">
            <v>Kasturi Devi</v>
          </cell>
          <cell r="D217" t="str">
            <v>KALU RAM</v>
          </cell>
        </row>
        <row r="218">
          <cell r="C218" t="str">
            <v>I husband of</v>
          </cell>
        </row>
        <row r="220">
          <cell r="D220" t="str">
            <v>Name of Government Employee</v>
          </cell>
        </row>
        <row r="222">
          <cell r="D222" t="str">
            <v>Kalu Ram</v>
          </cell>
        </row>
        <row r="224">
          <cell r="D224" t="str">
            <v>Death</v>
          </cell>
        </row>
        <row r="226">
          <cell r="D226" t="str">
            <v>dead</v>
          </cell>
        </row>
        <row r="228">
          <cell r="D228" t="str">
            <v>I husband of</v>
          </cell>
        </row>
        <row r="230">
          <cell r="D230" t="str">
            <v>Kasturi Devi I husband of Kalu Ram</v>
          </cell>
        </row>
        <row r="232">
          <cell r="D232" t="str">
            <v>Signature of applicant</v>
          </cell>
        </row>
        <row r="245">
          <cell r="C245">
            <v>43</v>
          </cell>
        </row>
        <row r="246">
          <cell r="C246">
            <v>0</v>
          </cell>
        </row>
        <row r="247">
          <cell r="C247">
            <v>0</v>
          </cell>
        </row>
        <row r="248">
          <cell r="C248">
            <v>0</v>
          </cell>
          <cell r="F248" t="str">
            <v>[Adjusted amount  Under rule 101 (1)  Rs.  NIL    and other than rule 101(1)  Rs.  NIL  =  Total  Rs.  0  ]</v>
          </cell>
        </row>
        <row r="313">
          <cell r="F313" t="str">
            <v>NIL</v>
          </cell>
          <cell r="G313" t="str">
            <v>NIL</v>
          </cell>
        </row>
        <row r="315">
          <cell r="F315" t="str">
            <v>NIL</v>
          </cell>
          <cell r="G315" t="str">
            <v>NIL</v>
          </cell>
        </row>
        <row r="316">
          <cell r="F316" t="str">
            <v>NIL</v>
          </cell>
          <cell r="G316" t="str">
            <v>NIL</v>
          </cell>
        </row>
        <row r="318">
          <cell r="H318" t="str">
            <v>NIL</v>
          </cell>
        </row>
        <row r="319">
          <cell r="H319" t="str">
            <v>NIL</v>
          </cell>
        </row>
        <row r="320">
          <cell r="H320" t="str">
            <v>NIL</v>
          </cell>
        </row>
        <row r="322">
          <cell r="E322" t="str">
            <v>NIL</v>
          </cell>
          <cell r="F322" t="str">
            <v>NIL</v>
          </cell>
        </row>
        <row r="323">
          <cell r="E323" t="str">
            <v>NIL</v>
          </cell>
          <cell r="F323" t="str">
            <v>NIL</v>
          </cell>
        </row>
        <row r="325">
          <cell r="D325" t="str">
            <v>NIL</v>
          </cell>
          <cell r="E325" t="str">
            <v>NIL</v>
          </cell>
          <cell r="F325" t="str">
            <v>NIL</v>
          </cell>
        </row>
        <row r="327">
          <cell r="E327" t="str">
            <v>NIL</v>
          </cell>
          <cell r="F327" t="str">
            <v>NIL</v>
          </cell>
        </row>
        <row r="328">
          <cell r="A328" t="str">
            <v>Period of previous Civil Service which counts as qualifying 
service under Rule</v>
          </cell>
          <cell r="E328" t="str">
            <v>NIL</v>
          </cell>
          <cell r="F328" t="str">
            <v>NIL</v>
          </cell>
        </row>
        <row r="331">
          <cell r="D331" t="str">
            <v>NIL</v>
          </cell>
          <cell r="E331" t="str">
            <v>NIL</v>
          </cell>
          <cell r="F331" t="str">
            <v>NIL</v>
          </cell>
        </row>
        <row r="332">
          <cell r="H332" t="str">
            <v/>
          </cell>
        </row>
        <row r="333">
          <cell r="H333" t="str">
            <v/>
          </cell>
        </row>
        <row r="336">
          <cell r="A336" t="str">
            <v>NIL</v>
          </cell>
          <cell r="B336" t="str">
            <v>NIL</v>
          </cell>
          <cell r="D336" t="str">
            <v>NIL</v>
          </cell>
          <cell r="E336" t="str">
            <v>NIL</v>
          </cell>
        </row>
        <row r="337">
          <cell r="A337" t="str">
            <v>NIL</v>
          </cell>
          <cell r="B337" t="str">
            <v>NIL</v>
          </cell>
          <cell r="D337" t="str">
            <v>NIL</v>
          </cell>
          <cell r="E337" t="str">
            <v>NIL</v>
          </cell>
        </row>
        <row r="338">
          <cell r="A338" t="str">
            <v>NIL</v>
          </cell>
          <cell r="B338" t="str">
            <v>NIL</v>
          </cell>
          <cell r="D338" t="str">
            <v>NIL</v>
          </cell>
          <cell r="E338" t="str">
            <v>NIL</v>
          </cell>
        </row>
        <row r="341">
          <cell r="H341" t="str">
            <v/>
          </cell>
        </row>
        <row r="342">
          <cell r="H342" t="str">
            <v/>
          </cell>
        </row>
        <row r="344">
          <cell r="A344" t="str">
            <v>NIL</v>
          </cell>
          <cell r="B344" t="str">
            <v>NIL</v>
          </cell>
          <cell r="C344" t="str">
            <v>NIL</v>
          </cell>
          <cell r="D344" t="str">
            <v>NIL</v>
          </cell>
          <cell r="E344" t="str">
            <v>NIL</v>
          </cell>
          <cell r="F344" t="str">
            <v>NIL</v>
          </cell>
          <cell r="H344" t="str">
            <v>NIL</v>
          </cell>
        </row>
        <row r="345">
          <cell r="A345" t="str">
            <v>NIL</v>
          </cell>
          <cell r="B345" t="str">
            <v>NIL</v>
          </cell>
          <cell r="C345" t="str">
            <v>NIL</v>
          </cell>
          <cell r="D345" t="str">
            <v>NIL</v>
          </cell>
          <cell r="E345" t="str">
            <v>NIL</v>
          </cell>
          <cell r="F345" t="str">
            <v>NIL</v>
          </cell>
        </row>
        <row r="351">
          <cell r="A351" t="str">
            <v>NIL</v>
          </cell>
          <cell r="B351" t="str">
            <v>NIL</v>
          </cell>
          <cell r="D351" t="str">
            <v>NIL</v>
          </cell>
          <cell r="G351" t="str">
            <v>NIL</v>
          </cell>
          <cell r="H351" t="str">
            <v>NIL</v>
          </cell>
        </row>
        <row r="376">
          <cell r="E376">
            <v>37</v>
          </cell>
          <cell r="F376">
            <v>1</v>
          </cell>
          <cell r="G376">
            <v>16</v>
          </cell>
        </row>
        <row r="379">
          <cell r="G379" t="str">
            <v>KASTURI DEVI</v>
          </cell>
        </row>
        <row r="381">
          <cell r="D381" t="str">
            <v/>
          </cell>
          <cell r="G381" t="str">
            <v>Widowed daughter</v>
          </cell>
        </row>
        <row r="383">
          <cell r="D383" t="str">
            <v>NO</v>
          </cell>
        </row>
        <row r="384">
          <cell r="G384" t="str">
            <v>WARD NO 7, SHIVA BASTI, GANGASAHAR, BIKANER</v>
          </cell>
        </row>
        <row r="406">
          <cell r="K406" t="str">
            <v/>
          </cell>
        </row>
        <row r="407">
          <cell r="C407" t="str">
            <v>KASTURI DEVI</v>
          </cell>
        </row>
        <row r="408">
          <cell r="C408">
            <v>24108</v>
          </cell>
        </row>
        <row r="409">
          <cell r="C409" t="str">
            <v>Widowed daughter</v>
          </cell>
        </row>
        <row r="410">
          <cell r="C410" t="str">
            <v>5.6  Ft</v>
          </cell>
        </row>
        <row r="411">
          <cell r="C411" t="str">
            <v>MOLE SIGN ON BELOW LEFT EYE</v>
          </cell>
        </row>
        <row r="412">
          <cell r="C412" t="str">
            <v>WARD NO 7, SHIVA BASTI, GANGASAHAR, BIKANER</v>
          </cell>
        </row>
        <row r="455">
          <cell r="A455" t="str">
            <v>Design &amp; prepared by Pravesh Kumar Sharma-9460100093</v>
          </cell>
        </row>
        <row r="456">
          <cell r="A456" t="str">
            <v>Name_of_Treasury</v>
          </cell>
        </row>
        <row r="457">
          <cell r="A457" t="str">
            <v>AJMER</v>
          </cell>
        </row>
        <row r="458">
          <cell r="A458" t="str">
            <v>ALWAR</v>
          </cell>
        </row>
        <row r="459">
          <cell r="A459" t="str">
            <v xml:space="preserve">BANSWARA </v>
          </cell>
        </row>
        <row r="460">
          <cell r="A460" t="str">
            <v>BARAN</v>
          </cell>
        </row>
        <row r="461">
          <cell r="A461" t="str">
            <v>BARMER</v>
          </cell>
        </row>
        <row r="462">
          <cell r="A462" t="str">
            <v xml:space="preserve">BHARATPUR </v>
          </cell>
        </row>
        <row r="463">
          <cell r="A463" t="str">
            <v>BHILWARA</v>
          </cell>
        </row>
        <row r="464">
          <cell r="A464" t="str">
            <v>BIKANER</v>
          </cell>
        </row>
        <row r="465">
          <cell r="A465" t="str">
            <v>BUNDI</v>
          </cell>
        </row>
        <row r="466">
          <cell r="A466" t="str">
            <v xml:space="preserve">CHITTORGARH </v>
          </cell>
        </row>
        <row r="467">
          <cell r="A467" t="str">
            <v>CHURU</v>
          </cell>
        </row>
        <row r="468">
          <cell r="A468" t="str">
            <v>DAUSA</v>
          </cell>
        </row>
        <row r="469">
          <cell r="A469" t="str">
            <v>DHOLPUR</v>
          </cell>
        </row>
        <row r="470">
          <cell r="A470" t="str">
            <v>DUNGARPUR</v>
          </cell>
        </row>
        <row r="471">
          <cell r="A471" t="str">
            <v xml:space="preserve">GANGANAGAR </v>
          </cell>
        </row>
        <row r="472">
          <cell r="A472" t="str">
            <v>HANUMANGARH</v>
          </cell>
        </row>
        <row r="473">
          <cell r="A473" t="str">
            <v xml:space="preserve">JAIPUR </v>
          </cell>
        </row>
        <row r="474">
          <cell r="A474" t="str">
            <v>JAISALMER</v>
          </cell>
        </row>
        <row r="475">
          <cell r="A475" t="str">
            <v>JALORE</v>
          </cell>
        </row>
        <row r="476">
          <cell r="A476" t="str">
            <v>JHALAWAR</v>
          </cell>
        </row>
        <row r="477">
          <cell r="A477" t="str">
            <v>JHUNJHUNU</v>
          </cell>
        </row>
        <row r="478">
          <cell r="A478" t="str">
            <v>JODHPUR</v>
          </cell>
        </row>
        <row r="479">
          <cell r="A479" t="str">
            <v xml:space="preserve">KARAULI  </v>
          </cell>
        </row>
        <row r="480">
          <cell r="A480" t="str">
            <v>KOTA</v>
          </cell>
        </row>
        <row r="481">
          <cell r="A481" t="str">
            <v>NAGAUR</v>
          </cell>
        </row>
        <row r="482">
          <cell r="A482" t="str">
            <v>PALI</v>
          </cell>
        </row>
        <row r="483">
          <cell r="A483" t="str">
            <v>RAJSAMAND</v>
          </cell>
        </row>
        <row r="484">
          <cell r="A484" t="str">
            <v xml:space="preserve">SAWAI MADHOPUR </v>
          </cell>
        </row>
        <row r="485">
          <cell r="A485" t="str">
            <v>SIKAR</v>
          </cell>
        </row>
        <row r="486">
          <cell r="A486" t="str">
            <v>SIROHI</v>
          </cell>
        </row>
        <row r="487">
          <cell r="A487" t="str">
            <v>TONK</v>
          </cell>
        </row>
        <row r="488">
          <cell r="A488" t="str">
            <v>UDAIPUR</v>
          </cell>
        </row>
        <row r="489">
          <cell r="A489" t="str">
            <v>SECRETAIAT</v>
          </cell>
        </row>
        <row r="519">
          <cell r="G519">
            <v>1980</v>
          </cell>
        </row>
        <row r="520">
          <cell r="G520">
            <v>1981</v>
          </cell>
        </row>
        <row r="521">
          <cell r="G521">
            <v>1982</v>
          </cell>
        </row>
        <row r="522">
          <cell r="G522">
            <v>1983</v>
          </cell>
        </row>
        <row r="523">
          <cell r="G523">
            <v>1984</v>
          </cell>
        </row>
        <row r="524">
          <cell r="G524">
            <v>1985</v>
          </cell>
        </row>
        <row r="525">
          <cell r="G525">
            <v>1986</v>
          </cell>
        </row>
        <row r="526">
          <cell r="G526">
            <v>1987</v>
          </cell>
        </row>
        <row r="527">
          <cell r="G527">
            <v>1988</v>
          </cell>
        </row>
        <row r="528">
          <cell r="G528">
            <v>1989</v>
          </cell>
        </row>
        <row r="529">
          <cell r="G529">
            <v>1990</v>
          </cell>
        </row>
        <row r="530">
          <cell r="G530">
            <v>1991</v>
          </cell>
        </row>
        <row r="531">
          <cell r="G531">
            <v>1992</v>
          </cell>
        </row>
        <row r="532">
          <cell r="G532">
            <v>1993</v>
          </cell>
        </row>
        <row r="533">
          <cell r="G533">
            <v>1994</v>
          </cell>
        </row>
        <row r="534">
          <cell r="G534">
            <v>1995</v>
          </cell>
        </row>
        <row r="535">
          <cell r="G535">
            <v>1996</v>
          </cell>
        </row>
        <row r="541">
          <cell r="B541" t="str">
            <v>Retired Government servant who dies after retirement but does not leave behind a widow or widower</v>
          </cell>
        </row>
        <row r="542">
          <cell r="B542" t="str">
            <v>On the death or remarriage of a widow/widower who was in receipt of Family Pension</v>
          </cell>
        </row>
        <row r="545">
          <cell r="A545" t="str">
            <v>NAME OF BANK</v>
          </cell>
        </row>
        <row r="546">
          <cell r="A546" t="str">
            <v>ALLAHABAD BANK</v>
          </cell>
        </row>
        <row r="547">
          <cell r="A547" t="str">
            <v>BANK OF BARODA</v>
          </cell>
        </row>
        <row r="548">
          <cell r="A548" t="str">
            <v>BANK OF INDIA</v>
          </cell>
        </row>
        <row r="549">
          <cell r="A549" t="str">
            <v>CENTRAL BANK OF INDIA</v>
          </cell>
        </row>
        <row r="550">
          <cell r="A550" t="str">
            <v>PUNJAB NATIONAL BANK</v>
          </cell>
        </row>
        <row r="551">
          <cell r="A551" t="str">
            <v>STATE BANK OF INDIA</v>
          </cell>
        </row>
        <row r="552">
          <cell r="A552" t="str">
            <v>UCO BANK</v>
          </cell>
        </row>
        <row r="553">
          <cell r="A553" t="str">
            <v>UNION BANK OF INDIA</v>
          </cell>
        </row>
        <row r="554">
          <cell r="A554" t="str">
            <v>Oriental Bank of Commerce</v>
          </cell>
        </row>
        <row r="561">
          <cell r="A561" t="str">
            <v>Bank Of Baroda,Gangasahar,Bikaner</v>
          </cell>
        </row>
      </sheetData>
      <sheetData sheetId="11"/>
      <sheetData sheetId="12">
        <row r="2">
          <cell r="J2" t="str">
            <v>From 01-03-1964 to 30-10-1974</v>
          </cell>
        </row>
        <row r="3">
          <cell r="J3" t="str">
            <v>From 31-10-1974 to 31-08-1976</v>
          </cell>
        </row>
        <row r="4">
          <cell r="B4" t="str">
            <v>28-09-1944 to 27-09-1984</v>
          </cell>
          <cell r="J4" t="str">
            <v>From 01-09-1976 to 31-08-1981</v>
          </cell>
        </row>
        <row r="5">
          <cell r="B5" t="str">
            <v>28-09-1984 to 30-05-2004</v>
          </cell>
          <cell r="J5" t="str">
            <v>From 01-09-1981 to 27-09-1984</v>
          </cell>
        </row>
        <row r="6">
          <cell r="B6" t="str">
            <v>31-05-2004 &amp; onwards</v>
          </cell>
          <cell r="J6" t="str">
            <v>From 28-09-1984 to 31-08-1986</v>
          </cell>
        </row>
        <row r="7">
          <cell r="J7" t="str">
            <v>From 01-09-1986 to 31-08-1996</v>
          </cell>
        </row>
        <row r="8">
          <cell r="J8" t="str">
            <v>From 01-09-1996 to 31-08-1996</v>
          </cell>
        </row>
        <row r="9">
          <cell r="J9" t="str">
            <v xml:space="preserve"> From 01-10-1996 to 31-08-2006</v>
          </cell>
        </row>
        <row r="10">
          <cell r="J10" t="str">
            <v xml:space="preserve"> From 01-09-2006  to 28-06-2013</v>
          </cell>
        </row>
        <row r="11">
          <cell r="J11" t="str">
            <v xml:space="preserve"> From 29-06-2013 to 31-12-2015</v>
          </cell>
        </row>
        <row r="12">
          <cell r="J12" t="str">
            <v>From 01-01-2016 &amp; onwards</v>
          </cell>
        </row>
        <row r="24">
          <cell r="A24" t="str">
            <v>Before 18-12-1961</v>
          </cell>
        </row>
        <row r="25">
          <cell r="A25" t="str">
            <v>From 18-12-1961 to 29-10-1974</v>
          </cell>
        </row>
        <row r="26">
          <cell r="A26" t="str">
            <v>From 30-10-1974 to 30-01-1982</v>
          </cell>
        </row>
        <row r="27">
          <cell r="A27" t="str">
            <v>From 31-01-1982 to 31-12-1983</v>
          </cell>
        </row>
        <row r="28">
          <cell r="A28" t="str">
            <v>From 01-01-1983 to 30-03-1986</v>
          </cell>
        </row>
        <row r="29">
          <cell r="A29" t="str">
            <v>From 31-03-1986 to 31-08-1986</v>
          </cell>
        </row>
        <row r="30">
          <cell r="A30" t="str">
            <v>From 01-09-1986 to 31-08-1996</v>
          </cell>
        </row>
        <row r="31">
          <cell r="A31" t="str">
            <v>From 01-09-1996 to 31-12-1997</v>
          </cell>
        </row>
        <row r="32">
          <cell r="A32" t="str">
            <v>From 01-01-1997 to 31-08-2006</v>
          </cell>
        </row>
        <row r="33">
          <cell r="A33" t="str">
            <v>From 01-09-2006 to  31-12-2015</v>
          </cell>
        </row>
        <row r="34">
          <cell r="A34" t="str">
            <v>From 01-01-2016 &amp; onwards</v>
          </cell>
        </row>
      </sheetData>
      <sheetData sheetId="13">
        <row r="26">
          <cell r="E26">
            <v>0</v>
          </cell>
          <cell r="F26">
            <v>0</v>
          </cell>
          <cell r="G26">
            <v>0</v>
          </cell>
        </row>
        <row r="27">
          <cell r="F27">
            <v>0</v>
          </cell>
        </row>
        <row r="29">
          <cell r="E29">
            <v>0</v>
          </cell>
          <cell r="F29">
            <v>0</v>
          </cell>
          <cell r="G29">
            <v>0</v>
          </cell>
        </row>
        <row r="30">
          <cell r="E30">
            <v>0</v>
          </cell>
          <cell r="F30">
            <v>0</v>
          </cell>
          <cell r="G30">
            <v>0</v>
          </cell>
        </row>
        <row r="31">
          <cell r="E31">
            <v>0</v>
          </cell>
          <cell r="F31">
            <v>0</v>
          </cell>
          <cell r="G31">
            <v>0</v>
          </cell>
        </row>
        <row r="32">
          <cell r="E32">
            <v>0</v>
          </cell>
          <cell r="F32">
            <v>0</v>
          </cell>
          <cell r="G32">
            <v>0</v>
          </cell>
        </row>
        <row r="33">
          <cell r="E33">
            <v>0</v>
          </cell>
          <cell r="F33">
            <v>0</v>
          </cell>
          <cell r="G33">
            <v>0</v>
          </cell>
        </row>
        <row r="34">
          <cell r="E34">
            <v>0</v>
          </cell>
          <cell r="F34">
            <v>0</v>
          </cell>
          <cell r="G34">
            <v>0</v>
          </cell>
        </row>
        <row r="35">
          <cell r="E35">
            <v>0</v>
          </cell>
          <cell r="F35">
            <v>0</v>
          </cell>
          <cell r="G35">
            <v>0</v>
          </cell>
        </row>
        <row r="36">
          <cell r="E36">
            <v>0</v>
          </cell>
          <cell r="F36">
            <v>0</v>
          </cell>
          <cell r="G36">
            <v>0</v>
          </cell>
        </row>
        <row r="37">
          <cell r="E37">
            <v>0</v>
          </cell>
          <cell r="F37">
            <v>0</v>
          </cell>
          <cell r="G37">
            <v>0</v>
          </cell>
        </row>
        <row r="38">
          <cell r="E38">
            <v>0</v>
          </cell>
          <cell r="F38">
            <v>0</v>
          </cell>
          <cell r="G38">
            <v>0</v>
          </cell>
        </row>
        <row r="39">
          <cell r="E39">
            <v>0</v>
          </cell>
          <cell r="F39">
            <v>0</v>
          </cell>
          <cell r="G39">
            <v>0</v>
          </cell>
        </row>
        <row r="40">
          <cell r="E40">
            <v>0</v>
          </cell>
          <cell r="F40">
            <v>0</v>
          </cell>
          <cell r="G40">
            <v>0</v>
          </cell>
        </row>
        <row r="41">
          <cell r="G41">
            <v>0</v>
          </cell>
        </row>
      </sheetData>
      <sheetData sheetId="14">
        <row r="26">
          <cell r="H26" t="str">
            <v/>
          </cell>
        </row>
        <row r="32">
          <cell r="E32" t="str">
            <v>NO</v>
          </cell>
        </row>
      </sheetData>
      <sheetData sheetId="15">
        <row r="8">
          <cell r="A8">
            <v>29815</v>
          </cell>
          <cell r="D8">
            <v>29819</v>
          </cell>
          <cell r="G8">
            <v>5</v>
          </cell>
        </row>
        <row r="9">
          <cell r="A9">
            <v>29839</v>
          </cell>
          <cell r="D9">
            <v>29860</v>
          </cell>
          <cell r="G9">
            <v>22</v>
          </cell>
        </row>
        <row r="10">
          <cell r="A10">
            <v>29896</v>
          </cell>
          <cell r="D10">
            <v>29907</v>
          </cell>
          <cell r="G10">
            <v>12</v>
          </cell>
        </row>
        <row r="11">
          <cell r="A11">
            <v>30047</v>
          </cell>
          <cell r="D11">
            <v>30061</v>
          </cell>
          <cell r="G11">
            <v>15</v>
          </cell>
        </row>
        <row r="12">
          <cell r="A12">
            <v>30065</v>
          </cell>
          <cell r="D12">
            <v>30075</v>
          </cell>
          <cell r="G12">
            <v>11</v>
          </cell>
        </row>
        <row r="13">
          <cell r="A13">
            <v>30220</v>
          </cell>
          <cell r="D13">
            <v>30240</v>
          </cell>
          <cell r="G13">
            <v>21</v>
          </cell>
        </row>
        <row r="14">
          <cell r="A14">
            <v>30257</v>
          </cell>
          <cell r="D14">
            <v>30280</v>
          </cell>
          <cell r="G14">
            <v>24</v>
          </cell>
        </row>
        <row r="15">
          <cell r="A15">
            <v>30394</v>
          </cell>
          <cell r="D15">
            <v>30436</v>
          </cell>
          <cell r="G15">
            <v>43</v>
          </cell>
        </row>
        <row r="16">
          <cell r="A16">
            <v>30609</v>
          </cell>
          <cell r="D16">
            <v>30760</v>
          </cell>
          <cell r="G16">
            <v>152</v>
          </cell>
        </row>
        <row r="17">
          <cell r="A17">
            <v>32842</v>
          </cell>
          <cell r="D17">
            <v>32842</v>
          </cell>
          <cell r="G17">
            <v>1</v>
          </cell>
        </row>
        <row r="18">
          <cell r="A18">
            <v>33147</v>
          </cell>
          <cell r="D18">
            <v>33149</v>
          </cell>
          <cell r="G18">
            <v>3</v>
          </cell>
        </row>
        <row r="19">
          <cell r="A19">
            <v>34651</v>
          </cell>
          <cell r="D19">
            <v>34670</v>
          </cell>
          <cell r="G19">
            <v>20</v>
          </cell>
        </row>
        <row r="20">
          <cell r="A20">
            <v>40694</v>
          </cell>
          <cell r="D20">
            <v>40697</v>
          </cell>
          <cell r="G20">
            <v>4</v>
          </cell>
        </row>
        <row r="21">
          <cell r="G21">
            <v>0</v>
          </cell>
        </row>
        <row r="22">
          <cell r="G22">
            <v>0</v>
          </cell>
        </row>
        <row r="23">
          <cell r="G23">
            <v>0</v>
          </cell>
        </row>
      </sheetData>
      <sheetData sheetId="16"/>
      <sheetData sheetId="17"/>
      <sheetData sheetId="18">
        <row r="3">
          <cell r="D3" t="str">
            <v>V PAY</v>
          </cell>
        </row>
        <row r="4">
          <cell r="D4">
            <v>0.35</v>
          </cell>
          <cell r="E4">
            <v>0.06</v>
          </cell>
        </row>
        <row r="5">
          <cell r="D5">
            <v>0.41</v>
          </cell>
          <cell r="E5">
            <v>0.09</v>
          </cell>
        </row>
        <row r="6">
          <cell r="D6">
            <v>0.47</v>
          </cell>
          <cell r="E6">
            <v>0.12</v>
          </cell>
        </row>
        <row r="7">
          <cell r="D7">
            <v>0.54</v>
          </cell>
          <cell r="E7">
            <v>0.16</v>
          </cell>
        </row>
        <row r="8">
          <cell r="D8">
            <v>0.64</v>
          </cell>
          <cell r="E8">
            <v>0.22</v>
          </cell>
        </row>
        <row r="9">
          <cell r="D9">
            <v>0.73</v>
          </cell>
          <cell r="E9">
            <v>0.27</v>
          </cell>
        </row>
        <row r="10">
          <cell r="D10">
            <v>0.87</v>
          </cell>
          <cell r="E10">
            <v>0.35</v>
          </cell>
        </row>
        <row r="11">
          <cell r="D11">
            <v>1.03</v>
          </cell>
          <cell r="E11">
            <v>0.45</v>
          </cell>
        </row>
        <row r="12">
          <cell r="D12">
            <v>1.1499999999999999</v>
          </cell>
          <cell r="E12">
            <v>0.51</v>
          </cell>
        </row>
        <row r="13">
          <cell r="D13">
            <v>1.27</v>
          </cell>
          <cell r="E13">
            <v>0.57999999999999996</v>
          </cell>
        </row>
        <row r="14">
          <cell r="D14">
            <v>1.39</v>
          </cell>
          <cell r="E14">
            <v>0.65</v>
          </cell>
        </row>
        <row r="15">
          <cell r="D15">
            <v>1.51</v>
          </cell>
          <cell r="E15">
            <v>0.72</v>
          </cell>
        </row>
        <row r="16">
          <cell r="D16">
            <v>1.66</v>
          </cell>
          <cell r="E16">
            <v>0.8</v>
          </cell>
        </row>
        <row r="17">
          <cell r="D17">
            <v>1.83</v>
          </cell>
          <cell r="E17">
            <v>0.9</v>
          </cell>
        </row>
        <row r="18">
          <cell r="D18">
            <v>2</v>
          </cell>
          <cell r="E18">
            <v>1</v>
          </cell>
        </row>
        <row r="19">
          <cell r="D19">
            <v>2.12</v>
          </cell>
          <cell r="E19">
            <v>1.07</v>
          </cell>
        </row>
        <row r="20">
          <cell r="D20">
            <v>2.23</v>
          </cell>
          <cell r="E20">
            <v>1.1299999999999999</v>
          </cell>
        </row>
        <row r="21">
          <cell r="D21">
            <v>2.34</v>
          </cell>
          <cell r="E21">
            <v>1.19</v>
          </cell>
        </row>
        <row r="22">
          <cell r="D22">
            <v>2.4500000000000002</v>
          </cell>
          <cell r="E22">
            <v>1.25</v>
          </cell>
          <cell r="F22">
            <v>0</v>
          </cell>
        </row>
        <row r="23">
          <cell r="D23">
            <v>2.57</v>
          </cell>
          <cell r="E23">
            <v>1.32</v>
          </cell>
          <cell r="F23">
            <v>0.02</v>
          </cell>
        </row>
        <row r="24">
          <cell r="E24">
            <v>1.36</v>
          </cell>
          <cell r="F24">
            <v>0.04</v>
          </cell>
        </row>
        <row r="25">
          <cell r="E25">
            <v>1.39</v>
          </cell>
          <cell r="F25">
            <v>0.05</v>
          </cell>
        </row>
        <row r="26">
          <cell r="E26">
            <v>1.42</v>
          </cell>
          <cell r="F26">
            <v>7.0000000000000007E-2</v>
          </cell>
        </row>
        <row r="27">
          <cell r="E27">
            <v>1.48</v>
          </cell>
          <cell r="F27">
            <v>0.09</v>
          </cell>
        </row>
        <row r="28">
          <cell r="E28">
            <v>1.54</v>
          </cell>
          <cell r="F28">
            <v>0.12</v>
          </cell>
        </row>
        <row r="29">
          <cell r="E29">
            <v>1.64</v>
          </cell>
          <cell r="F29">
            <v>0.17</v>
          </cell>
        </row>
        <row r="30">
          <cell r="E30">
            <v>1.64</v>
          </cell>
          <cell r="F30">
            <v>0.17</v>
          </cell>
        </row>
        <row r="31">
          <cell r="E31">
            <v>1.64</v>
          </cell>
          <cell r="F31">
            <v>0.17</v>
          </cell>
        </row>
        <row r="32">
          <cell r="E32">
            <v>1.64</v>
          </cell>
          <cell r="F32">
            <v>0.17</v>
          </cell>
        </row>
        <row r="33">
          <cell r="E33">
            <v>1.96</v>
          </cell>
          <cell r="F33">
            <v>0.31</v>
          </cell>
        </row>
        <row r="34">
          <cell r="E34">
            <v>2.0299999999999998</v>
          </cell>
          <cell r="F34">
            <v>0.34</v>
          </cell>
        </row>
        <row r="35">
          <cell r="E35">
            <v>2.0299999999999998</v>
          </cell>
          <cell r="F35">
            <v>0.38</v>
          </cell>
        </row>
      </sheetData>
      <sheetData sheetId="19"/>
      <sheetData sheetId="20"/>
      <sheetData sheetId="21"/>
      <sheetData sheetId="22"/>
      <sheetData sheetId="23"/>
      <sheetData sheetId="24">
        <row r="13">
          <cell r="G13" t="str">
            <v>Death of Provisional Pensioner</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4">
          <cell r="A24" t="str">
            <v/>
          </cell>
          <cell r="B24" t="str">
            <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2">
          <cell r="G2" t="str">
            <v>Judicial Deptt.</v>
          </cell>
        </row>
        <row r="3">
          <cell r="G3" t="str">
            <v>R.A.C Deptt</v>
          </cell>
        </row>
        <row r="4">
          <cell r="G4" t="str">
            <v>Vacation Deptt</v>
          </cell>
        </row>
        <row r="5">
          <cell r="G5" t="str">
            <v>Others Deptt</v>
          </cell>
        </row>
        <row r="9">
          <cell r="K9">
            <v>1990</v>
          </cell>
          <cell r="Y9">
            <v>1990</v>
          </cell>
          <cell r="Z9">
            <v>6</v>
          </cell>
          <cell r="AA9" t="str">
            <v>Joining Time</v>
          </cell>
        </row>
        <row r="10">
          <cell r="K10">
            <v>1991</v>
          </cell>
          <cell r="Y10">
            <v>1992</v>
          </cell>
          <cell r="Z10">
            <v>30</v>
          </cell>
          <cell r="AA10" t="str">
            <v>Surrender Leave</v>
          </cell>
        </row>
        <row r="11">
          <cell r="K11">
            <v>1992</v>
          </cell>
          <cell r="Y11">
            <v>2000</v>
          </cell>
          <cell r="Z11">
            <v>30</v>
          </cell>
          <cell r="AA11" t="str">
            <v>Surrender Leave</v>
          </cell>
        </row>
        <row r="12">
          <cell r="K12">
            <v>1993</v>
          </cell>
          <cell r="Y12">
            <v>2001</v>
          </cell>
          <cell r="Z12">
            <v>3</v>
          </cell>
          <cell r="AA12" t="str">
            <v>Leave Adjustment</v>
          </cell>
        </row>
        <row r="13">
          <cell r="K13">
            <v>1994</v>
          </cell>
          <cell r="Y13">
            <v>2008</v>
          </cell>
          <cell r="Z13">
            <v>15</v>
          </cell>
          <cell r="AA13" t="str">
            <v>Surrender Leave</v>
          </cell>
        </row>
        <row r="14">
          <cell r="K14">
            <v>1995</v>
          </cell>
          <cell r="Y14">
            <v>2009</v>
          </cell>
          <cell r="Z14">
            <v>15</v>
          </cell>
          <cell r="AA14" t="str">
            <v>Surrender Leave</v>
          </cell>
        </row>
        <row r="15">
          <cell r="K15">
            <v>1996</v>
          </cell>
          <cell r="Y15">
            <v>2010</v>
          </cell>
          <cell r="Z15">
            <v>15</v>
          </cell>
          <cell r="AA15" t="str">
            <v>Surrender Leave</v>
          </cell>
        </row>
        <row r="16">
          <cell r="K16">
            <v>1997</v>
          </cell>
          <cell r="Y16">
            <v>2011</v>
          </cell>
          <cell r="Z16">
            <v>15</v>
          </cell>
          <cell r="AA16" t="str">
            <v>Surrender Leave</v>
          </cell>
        </row>
        <row r="17">
          <cell r="K17">
            <v>1998</v>
          </cell>
          <cell r="Y17">
            <v>2012</v>
          </cell>
          <cell r="Z17">
            <v>15</v>
          </cell>
          <cell r="AA17" t="str">
            <v>Surrender Leave</v>
          </cell>
        </row>
        <row r="18">
          <cell r="K18">
            <v>1999</v>
          </cell>
          <cell r="Y18">
            <v>2013</v>
          </cell>
          <cell r="Z18">
            <v>15</v>
          </cell>
          <cell r="AA18" t="str">
            <v>Surrender Leave</v>
          </cell>
        </row>
        <row r="19">
          <cell r="K19">
            <v>2000</v>
          </cell>
          <cell r="Y19">
            <v>2014</v>
          </cell>
          <cell r="Z19">
            <v>15</v>
          </cell>
          <cell r="AA19" t="str">
            <v>Surrender Leave</v>
          </cell>
        </row>
        <row r="20">
          <cell r="K20">
            <v>2001</v>
          </cell>
          <cell r="Y20">
            <v>2015</v>
          </cell>
          <cell r="Z20">
            <v>15</v>
          </cell>
          <cell r="AA20" t="str">
            <v>Surrender Leave</v>
          </cell>
        </row>
        <row r="21">
          <cell r="K21">
            <v>2002</v>
          </cell>
          <cell r="Y21" t="str">
            <v/>
          </cell>
          <cell r="Z21">
            <v>0</v>
          </cell>
          <cell r="AA21" t="str">
            <v/>
          </cell>
        </row>
        <row r="22">
          <cell r="K22">
            <v>2003</v>
          </cell>
          <cell r="Y22" t="str">
            <v/>
          </cell>
          <cell r="Z22">
            <v>0</v>
          </cell>
          <cell r="AA22" t="str">
            <v/>
          </cell>
        </row>
        <row r="23">
          <cell r="K23">
            <v>2004</v>
          </cell>
          <cell r="Y23" t="str">
            <v/>
          </cell>
          <cell r="Z23">
            <v>0</v>
          </cell>
          <cell r="AA23" t="str">
            <v/>
          </cell>
        </row>
        <row r="24">
          <cell r="K24">
            <v>2005</v>
          </cell>
          <cell r="Y24" t="str">
            <v/>
          </cell>
          <cell r="Z24">
            <v>0</v>
          </cell>
          <cell r="AA24" t="str">
            <v/>
          </cell>
        </row>
        <row r="25">
          <cell r="K25">
            <v>2006</v>
          </cell>
          <cell r="Y25" t="str">
            <v/>
          </cell>
          <cell r="Z25">
            <v>0</v>
          </cell>
          <cell r="AA25" t="str">
            <v/>
          </cell>
        </row>
        <row r="26">
          <cell r="K26">
            <v>2007</v>
          </cell>
          <cell r="Y26" t="str">
            <v/>
          </cell>
          <cell r="Z26">
            <v>0</v>
          </cell>
          <cell r="AA26" t="str">
            <v/>
          </cell>
        </row>
        <row r="27">
          <cell r="K27">
            <v>2008</v>
          </cell>
          <cell r="Y27" t="str">
            <v/>
          </cell>
          <cell r="Z27">
            <v>0</v>
          </cell>
          <cell r="AA27" t="str">
            <v/>
          </cell>
        </row>
        <row r="28">
          <cell r="K28">
            <v>2009</v>
          </cell>
          <cell r="Y28" t="str">
            <v/>
          </cell>
          <cell r="Z28">
            <v>0</v>
          </cell>
          <cell r="AA28" t="str">
            <v/>
          </cell>
        </row>
        <row r="29">
          <cell r="K29">
            <v>2010</v>
          </cell>
          <cell r="Y29" t="str">
            <v/>
          </cell>
          <cell r="Z29">
            <v>0</v>
          </cell>
          <cell r="AA29" t="str">
            <v/>
          </cell>
        </row>
        <row r="30">
          <cell r="K30">
            <v>2011</v>
          </cell>
          <cell r="Y30" t="str">
            <v/>
          </cell>
          <cell r="Z30">
            <v>0</v>
          </cell>
          <cell r="AA30" t="str">
            <v/>
          </cell>
        </row>
        <row r="31">
          <cell r="K31">
            <v>2012</v>
          </cell>
          <cell r="Y31" t="str">
            <v/>
          </cell>
          <cell r="Z31">
            <v>0</v>
          </cell>
          <cell r="AA31" t="str">
            <v/>
          </cell>
        </row>
        <row r="32">
          <cell r="K32">
            <v>2013</v>
          </cell>
          <cell r="Y32" t="str">
            <v/>
          </cell>
          <cell r="Z32">
            <v>0</v>
          </cell>
          <cell r="AA32" t="str">
            <v/>
          </cell>
        </row>
        <row r="33">
          <cell r="K33">
            <v>2014</v>
          </cell>
          <cell r="Y33" t="str">
            <v/>
          </cell>
          <cell r="Z33">
            <v>0</v>
          </cell>
          <cell r="AA33" t="str">
            <v/>
          </cell>
        </row>
        <row r="34">
          <cell r="K34">
            <v>2015</v>
          </cell>
          <cell r="Y34" t="str">
            <v/>
          </cell>
          <cell r="Z34">
            <v>0</v>
          </cell>
          <cell r="AA34" t="str">
            <v/>
          </cell>
        </row>
        <row r="35">
          <cell r="K35">
            <v>2015</v>
          </cell>
          <cell r="Y35" t="str">
            <v/>
          </cell>
          <cell r="Z35">
            <v>0</v>
          </cell>
          <cell r="AA35" t="str">
            <v/>
          </cell>
        </row>
        <row r="36">
          <cell r="K36" t="str">
            <v/>
          </cell>
          <cell r="Y36" t="str">
            <v/>
          </cell>
          <cell r="Z36">
            <v>0</v>
          </cell>
          <cell r="AA36" t="str">
            <v/>
          </cell>
        </row>
        <row r="37">
          <cell r="K37" t="str">
            <v/>
          </cell>
          <cell r="Y37" t="str">
            <v/>
          </cell>
          <cell r="Z37">
            <v>0</v>
          </cell>
          <cell r="AA37" t="str">
            <v/>
          </cell>
        </row>
        <row r="38">
          <cell r="K38" t="str">
            <v/>
          </cell>
          <cell r="Y38" t="str">
            <v/>
          </cell>
          <cell r="Z38">
            <v>0</v>
          </cell>
          <cell r="AA38" t="str">
            <v/>
          </cell>
        </row>
        <row r="39">
          <cell r="K39" t="str">
            <v/>
          </cell>
          <cell r="Y39" t="str">
            <v/>
          </cell>
          <cell r="Z39">
            <v>0</v>
          </cell>
          <cell r="AA39" t="str">
            <v/>
          </cell>
        </row>
        <row r="40">
          <cell r="K40" t="str">
            <v/>
          </cell>
          <cell r="Y40" t="str">
            <v/>
          </cell>
          <cell r="Z40">
            <v>0</v>
          </cell>
          <cell r="AA40" t="str">
            <v/>
          </cell>
        </row>
        <row r="41">
          <cell r="K41" t="str">
            <v/>
          </cell>
          <cell r="Y41" t="str">
            <v/>
          </cell>
          <cell r="Z41">
            <v>0</v>
          </cell>
          <cell r="AA41" t="str">
            <v/>
          </cell>
        </row>
        <row r="42">
          <cell r="K42" t="str">
            <v/>
          </cell>
          <cell r="Y42" t="str">
            <v/>
          </cell>
          <cell r="Z42">
            <v>0</v>
          </cell>
          <cell r="AA42" t="str">
            <v/>
          </cell>
        </row>
        <row r="43">
          <cell r="K43" t="str">
            <v/>
          </cell>
          <cell r="Y43" t="str">
            <v/>
          </cell>
          <cell r="Z43">
            <v>0</v>
          </cell>
          <cell r="AA43" t="str">
            <v/>
          </cell>
        </row>
        <row r="44">
          <cell r="K44" t="str">
            <v/>
          </cell>
          <cell r="Y44" t="str">
            <v/>
          </cell>
          <cell r="Z44">
            <v>0</v>
          </cell>
          <cell r="AA44" t="str">
            <v/>
          </cell>
        </row>
        <row r="45">
          <cell r="K45" t="str">
            <v/>
          </cell>
          <cell r="Y45" t="str">
            <v/>
          </cell>
          <cell r="Z45">
            <v>0</v>
          </cell>
          <cell r="AA45" t="str">
            <v/>
          </cell>
        </row>
        <row r="46">
          <cell r="K46" t="str">
            <v/>
          </cell>
          <cell r="Y46" t="str">
            <v/>
          </cell>
          <cell r="Z46">
            <v>0</v>
          </cell>
          <cell r="AA46" t="str">
            <v/>
          </cell>
        </row>
        <row r="47">
          <cell r="K47" t="str">
            <v/>
          </cell>
          <cell r="Y47" t="str">
            <v/>
          </cell>
          <cell r="Z47">
            <v>0</v>
          </cell>
          <cell r="AA47" t="str">
            <v/>
          </cell>
        </row>
        <row r="48">
          <cell r="K48" t="str">
            <v/>
          </cell>
          <cell r="Y48" t="str">
            <v/>
          </cell>
          <cell r="Z48">
            <v>0</v>
          </cell>
          <cell r="AA48" t="str">
            <v/>
          </cell>
        </row>
        <row r="49">
          <cell r="K49" t="str">
            <v/>
          </cell>
          <cell r="Y49" t="str">
            <v/>
          </cell>
          <cell r="Z49">
            <v>0</v>
          </cell>
          <cell r="AA49" t="str">
            <v/>
          </cell>
        </row>
        <row r="50">
          <cell r="K50" t="str">
            <v/>
          </cell>
          <cell r="Y50" t="str">
            <v/>
          </cell>
          <cell r="Z50">
            <v>0</v>
          </cell>
          <cell r="AA50" t="str">
            <v/>
          </cell>
        </row>
        <row r="51">
          <cell r="K51" t="str">
            <v/>
          </cell>
          <cell r="Y51" t="str">
            <v/>
          </cell>
          <cell r="Z51">
            <v>0</v>
          </cell>
          <cell r="AA51" t="str">
            <v/>
          </cell>
        </row>
        <row r="52">
          <cell r="K52" t="str">
            <v/>
          </cell>
          <cell r="Y52" t="str">
            <v/>
          </cell>
          <cell r="Z52">
            <v>0</v>
          </cell>
          <cell r="AA52" t="str">
            <v/>
          </cell>
        </row>
        <row r="53">
          <cell r="K53" t="str">
            <v/>
          </cell>
          <cell r="Y53" t="str">
            <v/>
          </cell>
          <cell r="Z53">
            <v>0</v>
          </cell>
          <cell r="AA53" t="str">
            <v/>
          </cell>
        </row>
      </sheetData>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Pension%20master(2.0).xlsm" TargetMode="External"/><Relationship Id="rId1" Type="http://schemas.openxmlformats.org/officeDocument/2006/relationships/hyperlink" Target="Pension%20master(2.0).xls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A1:M35"/>
  <sheetViews>
    <sheetView tabSelected="1" view="pageBreakPreview" zoomScaleSheetLayoutView="100" workbookViewId="0">
      <selection activeCell="O14" sqref="O14"/>
    </sheetView>
  </sheetViews>
  <sheetFormatPr defaultColWidth="9.109375" defaultRowHeight="13.2"/>
  <cols>
    <col min="1" max="1" width="4.6640625" style="1" customWidth="1"/>
    <col min="2" max="2" width="9.109375" style="1"/>
    <col min="3" max="3" width="1.6640625" style="1" customWidth="1"/>
    <col min="4" max="4" width="9.109375" style="1"/>
    <col min="5" max="5" width="11.5546875" style="1" customWidth="1"/>
    <col min="6" max="6" width="5.6640625" style="1" customWidth="1"/>
    <col min="7" max="9" width="9.109375" style="1"/>
    <col min="10" max="10" width="16.88671875" style="1" customWidth="1"/>
    <col min="11" max="12" width="9.109375" style="1"/>
    <col min="13" max="13" width="13.33203125" style="1" customWidth="1"/>
    <col min="14" max="16384" width="9.109375" style="1"/>
  </cols>
  <sheetData>
    <row r="1" spans="1:13" ht="13.8">
      <c r="A1" s="256">
        <v>1</v>
      </c>
      <c r="B1" s="256"/>
      <c r="C1" s="256"/>
      <c r="D1" s="256"/>
      <c r="E1" s="256"/>
      <c r="F1" s="256"/>
      <c r="G1" s="256"/>
      <c r="H1" s="256"/>
      <c r="I1" s="256"/>
      <c r="J1" s="256"/>
    </row>
    <row r="2" spans="1:13" ht="14.4" thickBot="1">
      <c r="A2" s="257"/>
      <c r="B2" s="257"/>
      <c r="C2" s="257"/>
      <c r="D2" s="257"/>
      <c r="E2" s="257"/>
      <c r="F2" s="257"/>
      <c r="G2" s="257"/>
      <c r="H2" s="257"/>
      <c r="I2" s="257"/>
      <c r="J2" s="257"/>
    </row>
    <row r="3" spans="1:13" ht="15" customHeight="1" thickTop="1" thickBot="1">
      <c r="A3" s="2"/>
      <c r="B3" s="2"/>
      <c r="C3" s="2"/>
      <c r="D3" s="2"/>
      <c r="E3" s="2"/>
      <c r="F3" s="2"/>
      <c r="G3" s="2"/>
      <c r="H3" s="2"/>
      <c r="I3" s="2"/>
      <c r="J3" s="2"/>
      <c r="M3" s="219" t="s">
        <v>684</v>
      </c>
    </row>
    <row r="4" spans="1:13" ht="15" customHeight="1" thickTop="1">
      <c r="A4" s="2"/>
      <c r="B4" s="2"/>
      <c r="C4" s="2"/>
      <c r="D4" s="2"/>
      <c r="E4" s="2"/>
      <c r="F4" s="2"/>
      <c r="G4" s="2"/>
      <c r="H4" s="2"/>
      <c r="I4" s="2"/>
      <c r="J4" s="2"/>
    </row>
    <row r="5" spans="1:13" ht="15" customHeight="1">
      <c r="A5" s="2"/>
      <c r="B5" s="2"/>
      <c r="C5" s="2"/>
      <c r="D5" s="2"/>
      <c r="E5" s="2"/>
      <c r="F5" s="2"/>
      <c r="G5" s="2"/>
      <c r="H5" s="2"/>
      <c r="I5" s="2"/>
      <c r="J5" s="2"/>
    </row>
    <row r="6" spans="1:13" ht="22.5" customHeight="1" thickBot="1">
      <c r="A6" s="3"/>
      <c r="B6" s="3"/>
      <c r="C6" s="3"/>
      <c r="D6" s="3"/>
      <c r="E6" s="3"/>
      <c r="F6" s="3"/>
      <c r="G6" s="3"/>
      <c r="H6" s="3"/>
      <c r="I6" s="3"/>
      <c r="J6" s="3"/>
    </row>
    <row r="7" spans="1:13" ht="22.5" customHeight="1" thickTop="1" thickBot="1">
      <c r="A7" s="3"/>
      <c r="B7" s="3"/>
      <c r="C7" s="3"/>
      <c r="D7" s="3"/>
      <c r="E7" s="3"/>
      <c r="F7" s="3"/>
      <c r="G7" s="3"/>
      <c r="H7" s="3"/>
      <c r="I7" s="3"/>
      <c r="J7" s="3"/>
      <c r="M7" s="219" t="s">
        <v>684</v>
      </c>
    </row>
    <row r="8" spans="1:13" ht="30" customHeight="1" thickTop="1">
      <c r="A8" s="3"/>
      <c r="B8" s="3"/>
      <c r="C8" s="3"/>
      <c r="D8" s="3"/>
      <c r="E8" s="3"/>
      <c r="F8" s="3"/>
      <c r="G8" s="3"/>
      <c r="H8" s="3"/>
      <c r="I8" s="3"/>
      <c r="J8" s="3"/>
    </row>
    <row r="9" spans="1:13" ht="13.8">
      <c r="A9" s="4"/>
      <c r="B9" s="258"/>
      <c r="C9" s="258"/>
      <c r="D9" s="258"/>
      <c r="E9" s="258"/>
      <c r="F9" s="5"/>
      <c r="G9" s="6"/>
      <c r="H9" s="2"/>
      <c r="I9" s="258"/>
      <c r="J9" s="258"/>
    </row>
    <row r="10" spans="1:13" ht="15.75" customHeight="1">
      <c r="A10" s="2"/>
      <c r="B10" s="2"/>
      <c r="C10" s="2"/>
      <c r="D10" s="2"/>
      <c r="E10" s="2"/>
      <c r="F10" s="2"/>
      <c r="G10" s="2"/>
      <c r="H10" s="2"/>
      <c r="I10" s="2"/>
      <c r="J10" s="2"/>
    </row>
    <row r="11" spans="1:13" ht="15.75" customHeight="1">
      <c r="A11" s="2"/>
      <c r="B11" s="2"/>
      <c r="C11" s="2"/>
      <c r="D11" s="2"/>
      <c r="E11" s="2"/>
      <c r="F11" s="2"/>
      <c r="G11" s="2"/>
      <c r="H11" s="2"/>
      <c r="I11" s="2"/>
      <c r="J11" s="2"/>
    </row>
    <row r="12" spans="1:13" ht="15" customHeight="1">
      <c r="A12" s="2"/>
      <c r="B12" s="2"/>
      <c r="C12" s="2"/>
      <c r="D12" s="2"/>
      <c r="E12" s="2"/>
      <c r="F12" s="2"/>
      <c r="G12" s="2"/>
      <c r="H12" s="2"/>
      <c r="I12" s="2"/>
      <c r="J12" s="2"/>
    </row>
    <row r="13" spans="1:13" ht="24.75" customHeight="1" thickBot="1">
      <c r="A13" s="2"/>
      <c r="B13" s="2"/>
      <c r="C13" s="2"/>
      <c r="D13" s="2"/>
      <c r="E13" s="2"/>
      <c r="F13" s="2"/>
      <c r="G13" s="7" t="str">
        <f>[1]Mastersheet!C66</f>
        <v>Death of Provisional Pensioner</v>
      </c>
      <c r="I13" s="2"/>
      <c r="J13" s="2"/>
    </row>
    <row r="14" spans="1:13" ht="15" customHeight="1" thickTop="1">
      <c r="A14" s="8"/>
      <c r="B14" s="9"/>
      <c r="C14" s="9"/>
      <c r="D14" s="9"/>
      <c r="E14" s="9"/>
      <c r="F14" s="9"/>
      <c r="G14" s="9"/>
      <c r="H14" s="9"/>
      <c r="I14" s="9"/>
      <c r="J14" s="10"/>
    </row>
    <row r="15" spans="1:13" ht="17.399999999999999">
      <c r="A15" s="11"/>
      <c r="B15" s="251" t="s">
        <v>0</v>
      </c>
      <c r="C15" s="251"/>
      <c r="D15" s="251"/>
      <c r="E15" s="251"/>
      <c r="F15" s="12"/>
      <c r="G15" s="259" t="str">
        <f>[1]Pravesh!C217</f>
        <v>Kasturi Devi</v>
      </c>
      <c r="H15" s="253"/>
      <c r="I15" s="253"/>
      <c r="J15" s="254"/>
    </row>
    <row r="16" spans="1:13" ht="17.399999999999999">
      <c r="A16" s="11"/>
      <c r="B16" s="252"/>
      <c r="C16" s="252"/>
      <c r="D16" s="252"/>
      <c r="E16" s="252"/>
      <c r="F16" s="12"/>
      <c r="G16" s="248"/>
      <c r="H16" s="248"/>
      <c r="I16" s="248"/>
      <c r="J16" s="255"/>
    </row>
    <row r="17" spans="1:10" ht="21.75" customHeight="1">
      <c r="A17" s="11"/>
      <c r="B17" s="12"/>
      <c r="C17" s="12"/>
      <c r="D17" s="12"/>
      <c r="E17" s="12"/>
      <c r="F17" s="12"/>
      <c r="G17" s="248" t="str">
        <f>[1]Pravesh!C218</f>
        <v>I husband of</v>
      </c>
      <c r="H17" s="248"/>
      <c r="I17" s="248"/>
      <c r="J17" s="13"/>
    </row>
    <row r="18" spans="1:10" ht="22.5" customHeight="1">
      <c r="A18" s="11"/>
      <c r="B18" s="12"/>
      <c r="C18" s="12"/>
      <c r="D18" s="12"/>
      <c r="E18" s="12"/>
      <c r="F18" s="12"/>
      <c r="G18" s="249" t="str">
        <f>[1]Pravesh!D217</f>
        <v>KALU RAM</v>
      </c>
      <c r="H18" s="249"/>
      <c r="I18" s="249"/>
      <c r="J18" s="250"/>
    </row>
    <row r="19" spans="1:10" ht="9" customHeight="1">
      <c r="A19" s="11"/>
      <c r="B19" s="12"/>
      <c r="C19" s="12"/>
      <c r="D19" s="12"/>
      <c r="E19" s="12"/>
      <c r="F19" s="12"/>
      <c r="G19" s="14"/>
      <c r="H19" s="14"/>
      <c r="I19" s="14"/>
      <c r="J19" s="15"/>
    </row>
    <row r="20" spans="1:10" ht="17.399999999999999">
      <c r="A20" s="16"/>
      <c r="B20" s="251" t="str">
        <f>[1]Pravesh!D220</f>
        <v>Name of Government Employee</v>
      </c>
      <c r="C20" s="251"/>
      <c r="D20" s="251"/>
      <c r="E20" s="251"/>
      <c r="F20" s="12"/>
      <c r="G20" s="253" t="str">
        <f>[1]Pravesh!D222</f>
        <v>Kalu Ram</v>
      </c>
      <c r="H20" s="253"/>
      <c r="I20" s="253"/>
      <c r="J20" s="254"/>
    </row>
    <row r="21" spans="1:10" ht="17.399999999999999">
      <c r="A21" s="16"/>
      <c r="B21" s="252"/>
      <c r="C21" s="252"/>
      <c r="D21" s="252"/>
      <c r="E21" s="252"/>
      <c r="F21" s="12"/>
      <c r="G21" s="248"/>
      <c r="H21" s="248"/>
      <c r="I21" s="248"/>
      <c r="J21" s="255"/>
    </row>
    <row r="22" spans="1:10" ht="17.399999999999999">
      <c r="A22" s="16"/>
      <c r="B22" s="12"/>
      <c r="C22" s="12"/>
      <c r="D22" s="12"/>
      <c r="E22" s="12"/>
      <c r="F22" s="12"/>
      <c r="G22" s="249"/>
      <c r="H22" s="249"/>
      <c r="I22" s="249"/>
      <c r="J22" s="250"/>
    </row>
    <row r="23" spans="1:10" ht="18" customHeight="1">
      <c r="A23" s="11"/>
      <c r="B23" s="261" t="s">
        <v>1</v>
      </c>
      <c r="C23" s="261"/>
      <c r="D23" s="261" t="str">
        <f>[1]Pravesh!D224</f>
        <v>Death</v>
      </c>
      <c r="E23" s="261"/>
      <c r="F23" s="261"/>
      <c r="G23" s="262" t="str">
        <f>[1]Mastersheet!H62</f>
        <v>30/04/2018</v>
      </c>
      <c r="H23" s="262"/>
      <c r="I23" s="262"/>
      <c r="J23" s="263"/>
    </row>
    <row r="24" spans="1:10" ht="17.399999999999999">
      <c r="A24" s="11"/>
      <c r="B24" s="261"/>
      <c r="C24" s="261"/>
      <c r="D24" s="261"/>
      <c r="E24" s="261"/>
      <c r="F24" s="261"/>
      <c r="G24" s="249"/>
      <c r="H24" s="249"/>
      <c r="I24" s="249"/>
      <c r="J24" s="250"/>
    </row>
    <row r="25" spans="1:10" ht="17.399999999999999">
      <c r="A25" s="11"/>
      <c r="B25" s="12"/>
      <c r="C25" s="12"/>
      <c r="D25" s="12"/>
      <c r="E25" s="12"/>
      <c r="F25" s="12"/>
      <c r="G25" s="249"/>
      <c r="H25" s="249"/>
      <c r="I25" s="249"/>
      <c r="J25" s="250"/>
    </row>
    <row r="26" spans="1:10" ht="18" customHeight="1">
      <c r="A26" s="16"/>
      <c r="B26" s="251" t="s">
        <v>2</v>
      </c>
      <c r="C26" s="251"/>
      <c r="D26" s="251"/>
      <c r="E26" s="251"/>
      <c r="F26" s="12"/>
      <c r="G26" s="253" t="str">
        <f>[1]Mastersheet!B4</f>
        <v>CLASS IV</v>
      </c>
      <c r="H26" s="253"/>
      <c r="I26" s="253"/>
      <c r="J26" s="254"/>
    </row>
    <row r="27" spans="1:10" ht="17.399999999999999">
      <c r="A27" s="16"/>
      <c r="B27" s="252"/>
      <c r="C27" s="252"/>
      <c r="D27" s="252"/>
      <c r="E27" s="252"/>
      <c r="F27" s="12"/>
      <c r="G27" s="248"/>
      <c r="H27" s="248"/>
      <c r="I27" s="248"/>
      <c r="J27" s="255"/>
    </row>
    <row r="28" spans="1:10" ht="17.399999999999999">
      <c r="A28" s="16"/>
      <c r="B28" s="12"/>
      <c r="C28" s="12"/>
      <c r="D28" s="12"/>
      <c r="E28" s="12"/>
      <c r="F28" s="12"/>
      <c r="G28" s="249"/>
      <c r="H28" s="249"/>
      <c r="I28" s="249"/>
      <c r="J28" s="250"/>
    </row>
    <row r="29" spans="1:10" ht="17.399999999999999">
      <c r="A29" s="16"/>
      <c r="B29" s="251" t="s">
        <v>3</v>
      </c>
      <c r="C29" s="251"/>
      <c r="D29" s="251"/>
      <c r="E29" s="251"/>
      <c r="F29" s="17"/>
      <c r="G29" s="253" t="str">
        <f>[1]Mastersheet!B5</f>
        <v>COMMISSIONER COLONISATION DEPARTMENT,BIKANER</v>
      </c>
      <c r="H29" s="248"/>
      <c r="I29" s="248"/>
      <c r="J29" s="255"/>
    </row>
    <row r="30" spans="1:10">
      <c r="A30" s="16"/>
      <c r="B30" s="264"/>
      <c r="C30" s="264"/>
      <c r="D30" s="264"/>
      <c r="E30" s="264"/>
      <c r="F30" s="18"/>
      <c r="G30" s="248"/>
      <c r="H30" s="248"/>
      <c r="I30" s="248"/>
      <c r="J30" s="255"/>
    </row>
    <row r="31" spans="1:10">
      <c r="A31" s="16"/>
      <c r="B31" s="264"/>
      <c r="C31" s="264"/>
      <c r="D31" s="264"/>
      <c r="E31" s="264"/>
      <c r="F31" s="18"/>
      <c r="G31" s="248"/>
      <c r="H31" s="248"/>
      <c r="I31" s="248"/>
      <c r="J31" s="255"/>
    </row>
    <row r="32" spans="1:10" ht="15.6">
      <c r="A32" s="11"/>
      <c r="B32" s="252"/>
      <c r="C32" s="252"/>
      <c r="D32" s="252"/>
      <c r="E32" s="252"/>
      <c r="F32" s="19"/>
      <c r="G32" s="248"/>
      <c r="H32" s="248"/>
      <c r="I32" s="248"/>
      <c r="J32" s="255"/>
    </row>
    <row r="33" spans="1:10" ht="16.2" thickBot="1">
      <c r="A33" s="20"/>
      <c r="B33" s="265"/>
      <c r="C33" s="265"/>
      <c r="D33" s="265"/>
      <c r="E33" s="265"/>
      <c r="F33" s="21"/>
      <c r="G33" s="266"/>
      <c r="H33" s="266"/>
      <c r="I33" s="266"/>
      <c r="J33" s="267"/>
    </row>
    <row r="34" spans="1:10" ht="18" thickTop="1">
      <c r="A34" s="260" t="str">
        <f>CONCATENATE([1]Mastersheet!G11,"  ","(",[1]Mastersheet!H11,")")</f>
        <v>Office ID  (18819)</v>
      </c>
      <c r="B34" s="260"/>
      <c r="C34" s="260"/>
      <c r="D34" s="260"/>
      <c r="E34" s="260"/>
      <c r="F34" s="22" t="str">
        <f>CONCATENATE("Phone No.","  ","(","  ",[1]Mastersheet!$A$6)</f>
        <v>Phone No.  (  (0151  -2226925  )</v>
      </c>
      <c r="G34" s="23"/>
      <c r="H34" s="23"/>
      <c r="I34" s="23"/>
      <c r="J34" s="23"/>
    </row>
    <row r="35" spans="1:10">
      <c r="J35" s="1">
        <v>1</v>
      </c>
    </row>
  </sheetData>
  <mergeCells count="22">
    <mergeCell ref="A34:E34"/>
    <mergeCell ref="B23:C24"/>
    <mergeCell ref="D23:F24"/>
    <mergeCell ref="G23:J23"/>
    <mergeCell ref="G24:J24"/>
    <mergeCell ref="G25:J25"/>
    <mergeCell ref="B26:E27"/>
    <mergeCell ref="G26:J27"/>
    <mergeCell ref="G28:J28"/>
    <mergeCell ref="B29:E33"/>
    <mergeCell ref="G29:J33"/>
    <mergeCell ref="A1:J1"/>
    <mergeCell ref="A2:J2"/>
    <mergeCell ref="B9:E9"/>
    <mergeCell ref="I9:J9"/>
    <mergeCell ref="B15:E16"/>
    <mergeCell ref="G15:J16"/>
    <mergeCell ref="G17:I17"/>
    <mergeCell ref="G18:J18"/>
    <mergeCell ref="B20:E21"/>
    <mergeCell ref="G20:J21"/>
    <mergeCell ref="G22:J22"/>
  </mergeCells>
  <hyperlinks>
    <hyperlink ref="M3" r:id="rId1" tooltip="Click here for access required sheet"/>
    <hyperlink ref="M7" r:id="rId2" tooltip="Click here for access required sheet"/>
  </hyperlinks>
  <printOptions horizontalCentered="1" verticalCentered="1"/>
  <pageMargins left="1.0236220472440944" right="0.35433070866141736" top="0.59055118110236227" bottom="0.77" header="0.51181102362204722" footer="0.82"/>
  <pageSetup paperSize="9" orientation="portrait" r:id="rId3"/>
  <headerFooter alignWithMargins="0">
    <oddFooter>&amp;R16.18.1.22.5.19.8√97263.0458756048</oddFooter>
  </headerFooter>
  <drawing r:id="rId4"/>
</worksheet>
</file>

<file path=xl/worksheets/sheet10.xml><?xml version="1.0" encoding="utf-8"?>
<worksheet xmlns="http://schemas.openxmlformats.org/spreadsheetml/2006/main" xmlns:r="http://schemas.openxmlformats.org/officeDocument/2006/relationships">
  <sheetPr codeName="Sheet49"/>
  <dimension ref="A1:N82"/>
  <sheetViews>
    <sheetView view="pageBreakPreview" zoomScaleSheetLayoutView="100" workbookViewId="0">
      <selection activeCell="B43" sqref="B43"/>
    </sheetView>
  </sheetViews>
  <sheetFormatPr defaultColWidth="9.109375" defaultRowHeight="16.2"/>
  <cols>
    <col min="1" max="1" width="10" style="124" customWidth="1"/>
    <col min="2" max="2" width="11.109375" style="124" customWidth="1"/>
    <col min="3" max="5" width="9.109375" style="124"/>
    <col min="6" max="6" width="10.44140625" style="124" customWidth="1"/>
    <col min="7" max="7" width="11" style="124" customWidth="1"/>
    <col min="8" max="8" width="9.109375" style="124"/>
    <col min="9" max="9" width="11.33203125" style="124" customWidth="1"/>
    <col min="10" max="13" width="9.109375" style="124"/>
    <col min="14" max="14" width="0" style="124" hidden="1" customWidth="1"/>
    <col min="15" max="16384" width="9.109375" style="124"/>
  </cols>
  <sheetData>
    <row r="1" spans="1:14">
      <c r="A1" s="122"/>
      <c r="B1" s="122"/>
      <c r="C1" s="122"/>
      <c r="D1" s="122"/>
      <c r="E1" s="122"/>
      <c r="F1" s="122"/>
      <c r="G1" s="122"/>
      <c r="H1" s="122"/>
      <c r="I1" s="122">
        <v>18</v>
      </c>
      <c r="N1" s="124" t="str">
        <f>'[1]Family data'!$B$3</f>
        <v>Family</v>
      </c>
    </row>
    <row r="2" spans="1:14">
      <c r="A2" s="703" t="s">
        <v>434</v>
      </c>
      <c r="B2" s="703"/>
      <c r="C2" s="703"/>
      <c r="D2" s="703"/>
      <c r="E2" s="703"/>
      <c r="F2" s="703"/>
      <c r="G2" s="703"/>
      <c r="H2" s="703"/>
      <c r="I2" s="703"/>
    </row>
    <row r="3" spans="1:14">
      <c r="A3" s="140"/>
      <c r="B3" s="140"/>
      <c r="C3" s="140"/>
      <c r="D3" s="140"/>
      <c r="E3" s="140"/>
      <c r="F3" s="742" t="str">
        <f>IF($N$1="Family","THE FORM NO 2 IS NOT APPLICABLE DUE TO PENSIONER   HAVING FAMILY ","")</f>
        <v xml:space="preserve">THE FORM NO 2 IS NOT APPLICABLE DUE TO PENSIONER   HAVING FAMILY </v>
      </c>
      <c r="G3" s="742"/>
      <c r="H3" s="742"/>
      <c r="I3" s="742"/>
    </row>
    <row r="4" spans="1:14">
      <c r="A4" s="125"/>
      <c r="B4" s="125"/>
      <c r="C4" s="125"/>
      <c r="D4" s="125"/>
      <c r="E4" s="125"/>
      <c r="F4" s="742"/>
      <c r="G4" s="742"/>
      <c r="H4" s="742"/>
      <c r="I4" s="742"/>
    </row>
    <row r="5" spans="1:14">
      <c r="A5" s="703" t="s">
        <v>395</v>
      </c>
      <c r="B5" s="703"/>
      <c r="C5" s="703"/>
      <c r="D5" s="703"/>
      <c r="E5" s="703"/>
      <c r="F5" s="703"/>
      <c r="G5" s="703"/>
      <c r="H5" s="703"/>
      <c r="I5" s="703"/>
    </row>
    <row r="6" spans="1:14" ht="18" customHeight="1">
      <c r="A6" s="701" t="s">
        <v>435</v>
      </c>
      <c r="B6" s="701"/>
      <c r="C6" s="701"/>
      <c r="D6" s="701"/>
      <c r="E6" s="701"/>
      <c r="F6" s="701"/>
      <c r="G6" s="701"/>
      <c r="H6" s="701"/>
      <c r="I6" s="701"/>
    </row>
    <row r="7" spans="1:14">
      <c r="A7" s="701"/>
      <c r="B7" s="701"/>
      <c r="C7" s="701"/>
      <c r="D7" s="701"/>
      <c r="E7" s="701"/>
      <c r="F7" s="701"/>
      <c r="G7" s="701"/>
      <c r="H7" s="701"/>
      <c r="I7" s="701"/>
    </row>
    <row r="8" spans="1:14" ht="15.75" customHeight="1">
      <c r="A8" s="126" t="str">
        <f>IF($N$1="Family","--N.A.--","I " )</f>
        <v>--N.A.--</v>
      </c>
      <c r="B8" s="731" t="str">
        <f>IF($N$1="Family","--N.A.--",[1]Mastersheet!B3:D3)</f>
        <v>--N.A.--</v>
      </c>
      <c r="C8" s="731"/>
      <c r="D8" s="731"/>
      <c r="E8" s="731"/>
      <c r="F8" s="731"/>
      <c r="G8" s="732" t="s">
        <v>436</v>
      </c>
      <c r="H8" s="732"/>
      <c r="I8" s="732"/>
    </row>
    <row r="9" spans="1:14">
      <c r="A9" s="728" t="s">
        <v>437</v>
      </c>
      <c r="B9" s="728"/>
      <c r="C9" s="728"/>
      <c r="D9" s="728"/>
      <c r="E9" s="728"/>
      <c r="F9" s="728"/>
      <c r="G9" s="728"/>
      <c r="H9" s="728"/>
      <c r="I9" s="728"/>
    </row>
    <row r="10" spans="1:14">
      <c r="A10" s="728"/>
      <c r="B10" s="728"/>
      <c r="C10" s="728"/>
      <c r="D10" s="728"/>
      <c r="E10" s="728"/>
      <c r="F10" s="728"/>
      <c r="G10" s="728"/>
      <c r="H10" s="728"/>
      <c r="I10" s="728"/>
    </row>
    <row r="11" spans="1:14">
      <c r="A11" s="729"/>
      <c r="B11" s="729"/>
      <c r="C11" s="729"/>
      <c r="D11" s="729"/>
      <c r="E11" s="729"/>
      <c r="F11" s="729"/>
      <c r="G11" s="729"/>
      <c r="H11" s="729"/>
      <c r="I11" s="729"/>
    </row>
    <row r="12" spans="1:14">
      <c r="A12" s="727" t="s">
        <v>399</v>
      </c>
      <c r="B12" s="727"/>
      <c r="C12" s="727"/>
      <c r="D12" s="727"/>
      <c r="E12" s="717" t="s">
        <v>400</v>
      </c>
      <c r="F12" s="730"/>
      <c r="G12" s="717" t="s">
        <v>401</v>
      </c>
      <c r="H12" s="717" t="s">
        <v>402</v>
      </c>
      <c r="I12" s="730"/>
    </row>
    <row r="13" spans="1:14" ht="18" customHeight="1">
      <c r="A13" s="717" t="s">
        <v>403</v>
      </c>
      <c r="B13" s="717"/>
      <c r="C13" s="717"/>
      <c r="D13" s="717"/>
      <c r="E13" s="730"/>
      <c r="F13" s="730"/>
      <c r="G13" s="717"/>
      <c r="H13" s="730"/>
      <c r="I13" s="730"/>
    </row>
    <row r="14" spans="1:14">
      <c r="A14" s="717"/>
      <c r="B14" s="717"/>
      <c r="C14" s="717"/>
      <c r="D14" s="717"/>
      <c r="E14" s="730"/>
      <c r="F14" s="730"/>
      <c r="G14" s="717"/>
      <c r="H14" s="730"/>
      <c r="I14" s="730"/>
    </row>
    <row r="15" spans="1:14">
      <c r="A15" s="727">
        <v>1</v>
      </c>
      <c r="B15" s="727"/>
      <c r="C15" s="727"/>
      <c r="D15" s="727"/>
      <c r="E15" s="727">
        <v>2</v>
      </c>
      <c r="F15" s="727"/>
      <c r="G15" s="127">
        <v>3</v>
      </c>
      <c r="H15" s="727">
        <v>4</v>
      </c>
      <c r="I15" s="727"/>
    </row>
    <row r="16" spans="1:14">
      <c r="A16" s="706" t="str">
        <f>IF('[1]Family data'!$B$3="Family","",IF('[1]Family data'!H11="Original nominee",'[1]Family data'!A11,""))</f>
        <v/>
      </c>
      <c r="B16" s="707"/>
      <c r="C16" s="707"/>
      <c r="D16" s="708"/>
      <c r="E16" s="709" t="str">
        <f>IF('[1]Family data'!$B$3="Family","",IF('[1]Family data'!H11="Original nominee",'[1]Family data'!B11,""))</f>
        <v/>
      </c>
      <c r="F16" s="710"/>
      <c r="G16" s="128" t="str">
        <f>IF('[1]Family data'!$B$3="Family","",IF('[1]Family data'!H11="Original nominee",'[1]Family data'!C11,""))</f>
        <v/>
      </c>
      <c r="H16" s="711" t="str">
        <f>IF('[1]Family data'!$B$3="Family","",IF('[1]Family data'!H11="Original nominee",'[1]Family data'!D11,""))</f>
        <v/>
      </c>
      <c r="I16" s="712"/>
    </row>
    <row r="17" spans="1:9">
      <c r="A17" s="706" t="str">
        <f>IF('[1]Family data'!$B$3="Family","",IF('[1]Family data'!H12="Original nominee",'[1]Family data'!A12,""))</f>
        <v/>
      </c>
      <c r="B17" s="707"/>
      <c r="C17" s="707"/>
      <c r="D17" s="708"/>
      <c r="E17" s="709" t="str">
        <f>IF('[1]Family data'!$B$3="Family","",IF('[1]Family data'!H12="Original nominee",'[1]Family data'!B12,""))</f>
        <v/>
      </c>
      <c r="F17" s="710"/>
      <c r="G17" s="128" t="str">
        <f>IF('[1]Family data'!$B$3="Family","",IF('[1]Family data'!H12="Original nominee",'[1]Family data'!C12,""))</f>
        <v/>
      </c>
      <c r="H17" s="711" t="str">
        <f>IF('[1]Family data'!$B$3="Family","",IF('[1]Family data'!H12="Original nominee",'[1]Family data'!D12,""))</f>
        <v/>
      </c>
      <c r="I17" s="712"/>
    </row>
    <row r="18" spans="1:9">
      <c r="A18" s="706" t="str">
        <f>IF('[1]Family data'!$B$3="Family","",IF('[1]Family data'!H13="Original nominee",'[1]Family data'!A13,""))</f>
        <v/>
      </c>
      <c r="B18" s="707"/>
      <c r="C18" s="707"/>
      <c r="D18" s="708"/>
      <c r="E18" s="709" t="str">
        <f>IF('[1]Family data'!$B$3="Family","",IF('[1]Family data'!H13="Original nominee",'[1]Family data'!B13,""))</f>
        <v/>
      </c>
      <c r="F18" s="710"/>
      <c r="G18" s="128" t="str">
        <f>IF('[1]Family data'!$B$3="Family","",IF('[1]Family data'!H13="Original nominee",'[1]Family data'!C13,""))</f>
        <v/>
      </c>
      <c r="H18" s="711" t="str">
        <f>IF('[1]Family data'!$B$3="Family","",IF('[1]Family data'!H13="Original nominee",'[1]Family data'!D13,""))</f>
        <v/>
      </c>
      <c r="I18" s="712"/>
    </row>
    <row r="19" spans="1:9">
      <c r="A19" s="706" t="str">
        <f>IF('[1]Family data'!$B$3="Family","",IF('[1]Family data'!H14="Original nominee",'[1]Family data'!A14,""))</f>
        <v/>
      </c>
      <c r="B19" s="707"/>
      <c r="C19" s="707"/>
      <c r="D19" s="708"/>
      <c r="E19" s="709" t="str">
        <f>IF('[1]Family data'!$B$3="Family","",IF('[1]Family data'!H14="Original nominee",'[1]Family data'!B14,""))</f>
        <v/>
      </c>
      <c r="F19" s="710"/>
      <c r="G19" s="128" t="str">
        <f>IF('[1]Family data'!$B$3="Family","",IF('[1]Family data'!H14="Original nominee",'[1]Family data'!C14,""))</f>
        <v/>
      </c>
      <c r="H19" s="711" t="str">
        <f>IF('[1]Family data'!$B$3="Family","",IF('[1]Family data'!H14="Original nominee",'[1]Family data'!D14,""))</f>
        <v/>
      </c>
      <c r="I19" s="712"/>
    </row>
    <row r="20" spans="1:9">
      <c r="A20" s="706" t="str">
        <f>IF('[1]Family data'!$B$3="Family","",IF('[1]Family data'!H15="Original nominee",'[1]Family data'!A15,""))</f>
        <v/>
      </c>
      <c r="B20" s="707"/>
      <c r="C20" s="707"/>
      <c r="D20" s="708"/>
      <c r="E20" s="709" t="str">
        <f>IF('[1]Family data'!$B$3="Family","",IF('[1]Family data'!H15="Original nominee",'[1]Family data'!B15,""))</f>
        <v/>
      </c>
      <c r="F20" s="710"/>
      <c r="G20" s="128" t="str">
        <f>IF('[1]Family data'!$B$3="Family","",IF('[1]Family data'!H15="Original nominee",'[1]Family data'!C15,""))</f>
        <v/>
      </c>
      <c r="H20" s="711" t="str">
        <f>IF('[1]Family data'!$B$3="Family","",IF('[1]Family data'!H15="Original nominee",'[1]Family data'!D15,""))</f>
        <v/>
      </c>
      <c r="I20" s="712"/>
    </row>
    <row r="21" spans="1:9">
      <c r="A21" s="706" t="str">
        <f>IF('[1]Family data'!$B$3="Family","",IF('[1]Family data'!H16="Original nominee",'[1]Family data'!A16,""))</f>
        <v/>
      </c>
      <c r="B21" s="707"/>
      <c r="C21" s="707"/>
      <c r="D21" s="708"/>
      <c r="E21" s="709" t="str">
        <f>IF('[1]Family data'!$B$3="Family","",IF('[1]Family data'!H16="Original nominee",'[1]Family data'!B16,""))</f>
        <v/>
      </c>
      <c r="F21" s="710"/>
      <c r="G21" s="128" t="str">
        <f>IF('[1]Family data'!$B$3="Family","",IF('[1]Family data'!H16="Original nominee",'[1]Family data'!C16,""))</f>
        <v/>
      </c>
      <c r="H21" s="711" t="str">
        <f>IF('[1]Family data'!$B$3="Family","",IF('[1]Family data'!H16="Original nominee",'[1]Family data'!D16,""))</f>
        <v/>
      </c>
      <c r="I21" s="712"/>
    </row>
    <row r="22" spans="1:9">
      <c r="A22" s="706" t="str">
        <f>IF('[1]Family data'!$B$3="Family","",IF('[1]Family data'!H17="Original nominee",'[1]Family data'!A17,""))</f>
        <v/>
      </c>
      <c r="B22" s="707"/>
      <c r="C22" s="707"/>
      <c r="D22" s="708"/>
      <c r="E22" s="709" t="str">
        <f>IF('[1]Family data'!$B$3="Family","",IF('[1]Family data'!H17="Original nominee",'[1]Family data'!B17,""))</f>
        <v/>
      </c>
      <c r="F22" s="710"/>
      <c r="G22" s="128" t="str">
        <f>IF('[1]Family data'!$B$3="Family","",IF('[1]Family data'!H17="Original nominee",'[1]Family data'!C17,""))</f>
        <v/>
      </c>
      <c r="H22" s="711" t="str">
        <f>IF('[1]Family data'!$B$3="Family","",IF('[1]Family data'!H17="Original nominee",'[1]Family data'!D17,""))</f>
        <v/>
      </c>
      <c r="I22" s="712"/>
    </row>
    <row r="23" spans="1:9">
      <c r="A23" s="706" t="str">
        <f>IF('[1]Family data'!$B$3="Family","",IF('[1]Family data'!H18="Original nominee",'[1]Family data'!A18,""))</f>
        <v/>
      </c>
      <c r="B23" s="707"/>
      <c r="C23" s="707"/>
      <c r="D23" s="708"/>
      <c r="E23" s="709" t="str">
        <f>IF('[1]Family data'!$B$3="Family","",IF('[1]Family data'!H18="Original nominee",'[1]Family data'!B18,""))</f>
        <v/>
      </c>
      <c r="F23" s="710"/>
      <c r="G23" s="128" t="str">
        <f>IF('[1]Family data'!$B$3="Family","",IF('[1]Family data'!H18="Original nominee",'[1]Family data'!C18,""))</f>
        <v/>
      </c>
      <c r="H23" s="711" t="str">
        <f>IF('[1]Family data'!$B$3="Family","",IF('[1]Family data'!H18="Original nominee",'[1]Family data'!D18,""))</f>
        <v/>
      </c>
      <c r="I23" s="712"/>
    </row>
    <row r="24" spans="1:9" ht="18" customHeight="1">
      <c r="A24" s="706" t="s">
        <v>404</v>
      </c>
      <c r="B24" s="707"/>
      <c r="C24" s="707"/>
      <c r="D24" s="707"/>
      <c r="E24" s="707"/>
      <c r="F24" s="707"/>
      <c r="G24" s="708"/>
      <c r="H24" s="717" t="s">
        <v>402</v>
      </c>
      <c r="I24" s="717"/>
    </row>
    <row r="25" spans="1:9" ht="18" customHeight="1">
      <c r="A25" s="741" t="s">
        <v>438</v>
      </c>
      <c r="B25" s="741"/>
      <c r="C25" s="741"/>
      <c r="D25" s="741"/>
      <c r="E25" s="741"/>
      <c r="F25" s="741"/>
      <c r="G25" s="741"/>
      <c r="H25" s="717"/>
      <c r="I25" s="717"/>
    </row>
    <row r="26" spans="1:9" ht="42.75" customHeight="1">
      <c r="A26" s="741"/>
      <c r="B26" s="741"/>
      <c r="C26" s="741"/>
      <c r="D26" s="741"/>
      <c r="E26" s="741"/>
      <c r="F26" s="741"/>
      <c r="G26" s="741"/>
      <c r="H26" s="717"/>
      <c r="I26" s="717"/>
    </row>
    <row r="27" spans="1:9" ht="27" customHeight="1">
      <c r="A27" s="741"/>
      <c r="B27" s="741"/>
      <c r="C27" s="741"/>
      <c r="D27" s="741"/>
      <c r="E27" s="741"/>
      <c r="F27" s="741"/>
      <c r="G27" s="741"/>
      <c r="H27" s="717"/>
      <c r="I27" s="717"/>
    </row>
    <row r="28" spans="1:9">
      <c r="A28" s="727">
        <v>5</v>
      </c>
      <c r="B28" s="727"/>
      <c r="C28" s="727"/>
      <c r="D28" s="727"/>
      <c r="E28" s="727"/>
      <c r="F28" s="727"/>
      <c r="G28" s="727"/>
      <c r="H28" s="727">
        <v>6</v>
      </c>
      <c r="I28" s="727"/>
    </row>
    <row r="29" spans="1:9">
      <c r="A29" s="709" t="str">
        <f>IF('[1]Family data'!$B$3="Family","",IF('[1]Family data'!I11="YES",'[1]Family data'!A11,""))</f>
        <v/>
      </c>
      <c r="B29" s="713"/>
      <c r="C29" s="713"/>
      <c r="D29" s="710"/>
      <c r="E29" s="709" t="str">
        <f>IF('[1]Family data'!$B$3="Family","",IF('[1]Family data'!I11="YES",'[1]Family data'!B11,""))</f>
        <v/>
      </c>
      <c r="F29" s="710"/>
      <c r="G29" s="128" t="str">
        <f>IF('[1]Family data'!$B$3="Family","",IF('[1]Family data'!I11="YES",'[1]Family data'!C11,""))</f>
        <v/>
      </c>
      <c r="H29" s="711" t="str">
        <f>IF('[1]Family data'!$B$3="Family","",IF('[1]Family data'!I11="YES",'[1]Family data'!D11,""))</f>
        <v/>
      </c>
      <c r="I29" s="712"/>
    </row>
    <row r="30" spans="1:9">
      <c r="A30" s="709" t="str">
        <f>IF('[1]Family data'!$B$3="Family","",IF('[1]Family data'!I12="YES",'[1]Family data'!A12,""))</f>
        <v/>
      </c>
      <c r="B30" s="713"/>
      <c r="C30" s="713"/>
      <c r="D30" s="710"/>
      <c r="E30" s="709" t="str">
        <f>IF('[1]Family data'!$B$3="Family","",IF('[1]Family data'!I12="YES",'[1]Family data'!B12,""))</f>
        <v/>
      </c>
      <c r="F30" s="710"/>
      <c r="G30" s="128" t="str">
        <f>IF('[1]Family data'!$B$3="Family","",IF('[1]Family data'!I12="YES",'[1]Family data'!C12,""))</f>
        <v/>
      </c>
      <c r="H30" s="709" t="str">
        <f>IF('[1]Family data'!$B$3="Family","",IF('[1]Family data'!I12="YES",'[1]Family data'!D12,""))</f>
        <v/>
      </c>
      <c r="I30" s="710"/>
    </row>
    <row r="31" spans="1:9">
      <c r="A31" s="709" t="str">
        <f>IF('[1]Family data'!$B$3="Family","",IF('[1]Family data'!I13="YES",'[1]Family data'!A13,""))</f>
        <v/>
      </c>
      <c r="B31" s="713"/>
      <c r="C31" s="713"/>
      <c r="D31" s="710"/>
      <c r="E31" s="709" t="str">
        <f>IF('[1]Family data'!$B$3="Family","",IF('[1]Family data'!I13="YES",'[1]Family data'!B13,""))</f>
        <v/>
      </c>
      <c r="F31" s="710"/>
      <c r="G31" s="128" t="str">
        <f>IF('[1]Family data'!$B$3="Family","",IF('[1]Family data'!I13="YES",'[1]Family data'!C13,""))</f>
        <v/>
      </c>
      <c r="H31" s="709" t="str">
        <f>IF('[1]Family data'!$B$3="Family","",IF('[1]Family data'!I13="YES",'[1]Family data'!D13,""))</f>
        <v/>
      </c>
      <c r="I31" s="710"/>
    </row>
    <row r="32" spans="1:9">
      <c r="A32" s="709" t="str">
        <f>IF('[1]Family data'!$B$3="Family","",IF('[1]Family data'!I14="YES",'[1]Family data'!A14,""))</f>
        <v/>
      </c>
      <c r="B32" s="713"/>
      <c r="C32" s="713"/>
      <c r="D32" s="710"/>
      <c r="E32" s="709" t="str">
        <f>IF('[1]Family data'!$B$3="Family","",IF('[1]Family data'!I14="YES",'[1]Family data'!B14,""))</f>
        <v/>
      </c>
      <c r="F32" s="710"/>
      <c r="G32" s="128" t="str">
        <f>IF('[1]Family data'!$B$3="Family","",IF('[1]Family data'!I14="YES",'[1]Family data'!C14,""))</f>
        <v/>
      </c>
      <c r="H32" s="709" t="str">
        <f>IF('[1]Family data'!$B$3="Family","",IF('[1]Family data'!I14="YES",'[1]Family data'!D14,""))</f>
        <v/>
      </c>
      <c r="I32" s="710"/>
    </row>
    <row r="33" spans="1:9">
      <c r="A33" s="709" t="str">
        <f>IF('[1]Family data'!$B$3="Family","",IF('[1]Family data'!I15="YES",'[1]Family data'!A15,""))</f>
        <v/>
      </c>
      <c r="B33" s="713"/>
      <c r="C33" s="713"/>
      <c r="D33" s="710"/>
      <c r="E33" s="709" t="str">
        <f>IF('[1]Family data'!$B$3="Family","",IF('[1]Family data'!I15="YES",'[1]Family data'!B15,""))</f>
        <v/>
      </c>
      <c r="F33" s="710"/>
      <c r="G33" s="128" t="str">
        <f>IF('[1]Family data'!$B$3="Family","",IF('[1]Family data'!I15="YES",'[1]Family data'!C15,""))</f>
        <v/>
      </c>
      <c r="H33" s="709" t="str">
        <f>IF('[1]Family data'!$B$3="Family","",IF('[1]Family data'!I15="YES",'[1]Family data'!D15,""))</f>
        <v/>
      </c>
      <c r="I33" s="710"/>
    </row>
    <row r="34" spans="1:9">
      <c r="A34" s="709" t="str">
        <f>IF('[1]Family data'!$B$3="Family","",IF('[1]Family data'!I16="YES",'[1]Family data'!A16,""))</f>
        <v/>
      </c>
      <c r="B34" s="713"/>
      <c r="C34" s="713"/>
      <c r="D34" s="710"/>
      <c r="E34" s="709" t="str">
        <f>IF('[1]Family data'!$B$3="Family","",IF('[1]Family data'!I16="YES",'[1]Family data'!B16,""))</f>
        <v/>
      </c>
      <c r="F34" s="710"/>
      <c r="G34" s="128" t="str">
        <f>IF('[1]Family data'!$B$3="Family","",IF('[1]Family data'!I16="YES",'[1]Family data'!C16,""))</f>
        <v/>
      </c>
      <c r="H34" s="709" t="str">
        <f>IF('[1]Family data'!$B$3="Family","",IF('[1]Family data'!I16="YES",'[1]Family data'!D16,""))</f>
        <v/>
      </c>
      <c r="I34" s="710"/>
    </row>
    <row r="35" spans="1:9">
      <c r="A35" s="709" t="str">
        <f>IF('[1]Family data'!$B$3="Family","",IF('[1]Family data'!I17="YES",'[1]Family data'!A17,""))</f>
        <v/>
      </c>
      <c r="B35" s="713"/>
      <c r="C35" s="713"/>
      <c r="D35" s="710"/>
      <c r="E35" s="709" t="str">
        <f>IF('[1]Family data'!$B$3="Family","",IF('[1]Family data'!I17="YES",'[1]Family data'!B17,""))</f>
        <v/>
      </c>
      <c r="F35" s="710"/>
      <c r="G35" s="128" t="str">
        <f>IF('[1]Family data'!$B$3="Family","",IF('[1]Family data'!I17="YES",'[1]Family data'!C17,""))</f>
        <v/>
      </c>
      <c r="H35" s="709" t="str">
        <f>IF('[1]Family data'!$B$3="Family","",IF('[1]Family data'!I17="YES",'[1]Family data'!D17,""))</f>
        <v/>
      </c>
      <c r="I35" s="710"/>
    </row>
    <row r="36" spans="1:9">
      <c r="A36" s="740" t="s">
        <v>406</v>
      </c>
      <c r="B36" s="740"/>
      <c r="C36" s="740"/>
      <c r="D36" s="740"/>
      <c r="E36" s="740"/>
      <c r="F36" s="740"/>
      <c r="G36" s="740"/>
      <c r="H36" s="740"/>
      <c r="I36" s="740"/>
    </row>
    <row r="37" spans="1:9">
      <c r="A37" s="141"/>
      <c r="B37" s="141"/>
      <c r="C37" s="141"/>
      <c r="D37" s="141"/>
      <c r="E37" s="141"/>
      <c r="F37" s="141"/>
      <c r="G37" s="141"/>
      <c r="H37" s="141"/>
      <c r="I37" s="142">
        <v>19</v>
      </c>
    </row>
    <row r="38" spans="1:9">
      <c r="A38" s="131" t="s">
        <v>407</v>
      </c>
      <c r="B38" s="695" t="s">
        <v>408</v>
      </c>
      <c r="C38" s="695"/>
      <c r="D38" s="695"/>
      <c r="E38" s="695"/>
      <c r="F38" s="695"/>
      <c r="G38" s="695"/>
      <c r="H38" s="695"/>
      <c r="I38" s="695"/>
    </row>
    <row r="39" spans="1:9">
      <c r="A39" s="125"/>
      <c r="B39" s="695"/>
      <c r="C39" s="695"/>
      <c r="D39" s="695"/>
      <c r="E39" s="695"/>
      <c r="F39" s="695"/>
      <c r="G39" s="695"/>
      <c r="H39" s="695"/>
      <c r="I39" s="695"/>
    </row>
    <row r="40" spans="1:9">
      <c r="A40" s="125"/>
      <c r="B40" s="697" t="s">
        <v>409</v>
      </c>
      <c r="C40" s="697"/>
      <c r="D40" s="697"/>
      <c r="E40" s="697"/>
      <c r="F40" s="697"/>
      <c r="G40" s="697"/>
      <c r="H40" s="697"/>
      <c r="I40" s="697"/>
    </row>
    <row r="41" spans="1:9" ht="18" customHeight="1">
      <c r="A41" s="143" t="s">
        <v>439</v>
      </c>
      <c r="B41" s="737" t="str">
        <f>IF($N$1="Family","--N.A.--",[1]Pravesh!I202)</f>
        <v>--N.A.--</v>
      </c>
      <c r="C41" s="737"/>
      <c r="D41" s="135"/>
      <c r="E41" s="143"/>
      <c r="F41" s="143"/>
      <c r="G41" s="135"/>
      <c r="H41" s="698"/>
      <c r="I41" s="698"/>
    </row>
    <row r="42" spans="1:9">
      <c r="A42" s="125" t="s">
        <v>414</v>
      </c>
      <c r="B42" s="125"/>
      <c r="C42" s="125"/>
      <c r="D42" s="125"/>
      <c r="E42" s="125"/>
      <c r="F42" s="125"/>
      <c r="G42" s="125"/>
      <c r="H42" s="125"/>
      <c r="I42" s="125"/>
    </row>
    <row r="43" spans="1:9">
      <c r="A43" s="135">
        <v>1</v>
      </c>
      <c r="B43" s="125" t="str">
        <f>IF($N$1="Family","--N.A.--",PROPER(IF([1]Mastersheet!A29&gt;0,[1]Mastersheet!A29,"")))</f>
        <v>--N.A.--</v>
      </c>
      <c r="C43" s="125"/>
      <c r="D43" s="125"/>
      <c r="E43" s="125"/>
      <c r="F43" s="125" t="str">
        <f>IF($N$1="Family","--N.A.--",IF([1]Mastersheet!C29&gt;0,[1]Mastersheet!C29,""))</f>
        <v>--N.A.--</v>
      </c>
      <c r="G43" s="125"/>
      <c r="H43" s="125"/>
      <c r="I43" s="125"/>
    </row>
    <row r="44" spans="1:9">
      <c r="A44" s="135">
        <v>2</v>
      </c>
      <c r="B44" s="125" t="str">
        <f>IF($N$1="Family","--N.A.--",PROPER(IF([1]Mastersheet!A30&gt;0,[1]Mastersheet!A30,"")))</f>
        <v>--N.A.--</v>
      </c>
      <c r="C44" s="125"/>
      <c r="D44" s="125"/>
      <c r="E44" s="125"/>
      <c r="F44" s="125" t="str">
        <f>IF($N$1="Family","--N.A.--",IF([1]Mastersheet!C30&gt;0,[1]Mastersheet!C30,""))</f>
        <v>--N.A.--</v>
      </c>
      <c r="G44" s="125"/>
      <c r="H44" s="125"/>
      <c r="I44" s="125"/>
    </row>
    <row r="45" spans="1:9">
      <c r="A45" s="125"/>
      <c r="B45" s="125"/>
      <c r="C45" s="125"/>
      <c r="D45" s="125"/>
      <c r="E45" s="134"/>
      <c r="F45" s="134"/>
      <c r="G45" s="134"/>
      <c r="H45" s="134"/>
      <c r="I45" s="134"/>
    </row>
    <row r="46" spans="1:9">
      <c r="A46" s="125"/>
      <c r="B46" s="125"/>
      <c r="C46" s="125"/>
      <c r="D46" s="125"/>
      <c r="E46" s="698" t="s">
        <v>415</v>
      </c>
      <c r="F46" s="698"/>
      <c r="G46" s="698"/>
      <c r="H46" s="698"/>
      <c r="I46" s="698"/>
    </row>
    <row r="47" spans="1:9">
      <c r="A47" s="703" t="s">
        <v>416</v>
      </c>
      <c r="B47" s="703"/>
      <c r="C47" s="703"/>
      <c r="D47" s="703"/>
      <c r="E47" s="703"/>
      <c r="F47" s="703"/>
      <c r="G47" s="703"/>
      <c r="H47" s="703"/>
      <c r="I47" s="703"/>
    </row>
    <row r="48" spans="1:9">
      <c r="A48" s="125"/>
      <c r="B48" s="125"/>
      <c r="C48" s="125"/>
      <c r="D48" s="125"/>
      <c r="E48" s="125"/>
      <c r="F48" s="125"/>
      <c r="G48" s="125"/>
      <c r="H48" s="125"/>
      <c r="I48" s="125"/>
    </row>
    <row r="49" spans="1:9">
      <c r="A49" s="697" t="s">
        <v>417</v>
      </c>
      <c r="B49" s="697"/>
      <c r="C49" s="697"/>
      <c r="D49" s="697" t="str">
        <f>IF($N$1="Family","--N.A.--",[1]Mastersheet!B3)</f>
        <v>--N.A.--</v>
      </c>
      <c r="E49" s="697"/>
      <c r="F49" s="697"/>
      <c r="G49" s="697"/>
      <c r="H49" s="697"/>
      <c r="I49" s="697"/>
    </row>
    <row r="50" spans="1:9" ht="18.75" customHeight="1">
      <c r="A50" s="697" t="s">
        <v>418</v>
      </c>
      <c r="B50" s="697"/>
      <c r="C50" s="697"/>
      <c r="D50" s="697" t="str">
        <f>IF($N$1="Family","--N.A.--",[1]Mastersheet!B4)</f>
        <v>--N.A.--</v>
      </c>
      <c r="E50" s="697"/>
      <c r="F50" s="697"/>
      <c r="G50" s="697"/>
      <c r="H50" s="697"/>
      <c r="I50" s="697"/>
    </row>
    <row r="51" spans="1:9" ht="19.5" customHeight="1">
      <c r="A51" s="697" t="s">
        <v>363</v>
      </c>
      <c r="B51" s="697"/>
      <c r="C51" s="697"/>
      <c r="D51" s="697" t="str">
        <f>IF($N$1="Family","--N.A.--",[1]Mastersheet!B5)</f>
        <v>--N.A.--</v>
      </c>
      <c r="E51" s="697"/>
      <c r="F51" s="697"/>
      <c r="G51" s="697"/>
      <c r="H51" s="697"/>
      <c r="I51" s="697"/>
    </row>
    <row r="52" spans="1:9">
      <c r="A52" s="125"/>
      <c r="B52" s="125"/>
      <c r="C52" s="125"/>
      <c r="D52" s="125"/>
      <c r="E52" s="125"/>
      <c r="F52" s="125"/>
      <c r="G52" s="125"/>
      <c r="H52" s="125"/>
      <c r="I52" s="125"/>
    </row>
    <row r="53" spans="1:9" ht="23.25" customHeight="1">
      <c r="A53" s="125"/>
      <c r="B53" s="125"/>
      <c r="C53" s="125"/>
      <c r="D53" s="125"/>
      <c r="E53" s="698" t="s">
        <v>191</v>
      </c>
      <c r="F53" s="698"/>
      <c r="G53" s="698"/>
      <c r="H53" s="698"/>
      <c r="I53" s="698"/>
    </row>
    <row r="54" spans="1:9" ht="24" customHeight="1">
      <c r="A54" s="143" t="s">
        <v>419</v>
      </c>
      <c r="B54" s="125"/>
      <c r="C54" s="125"/>
      <c r="D54" s="143" t="s">
        <v>2</v>
      </c>
      <c r="E54" s="125"/>
      <c r="F54" s="738" t="str">
        <f>IF($N$1="Family","--N.A.--",[1]Mastersheet!G9)</f>
        <v>--N.A.--</v>
      </c>
      <c r="G54" s="738"/>
      <c r="H54" s="738"/>
      <c r="I54" s="738"/>
    </row>
    <row r="55" spans="1:9">
      <c r="A55" s="136"/>
      <c r="B55" s="125"/>
      <c r="C55" s="125"/>
      <c r="D55" s="125"/>
      <c r="E55" s="125"/>
      <c r="F55" s="738"/>
      <c r="G55" s="738"/>
      <c r="H55" s="738"/>
      <c r="I55" s="738"/>
    </row>
    <row r="56" spans="1:9">
      <c r="A56" s="701" t="s">
        <v>420</v>
      </c>
      <c r="B56" s="702"/>
      <c r="C56" s="702"/>
      <c r="D56" s="702"/>
      <c r="E56" s="702"/>
      <c r="F56" s="702"/>
      <c r="G56" s="702"/>
      <c r="H56" s="702"/>
      <c r="I56" s="702"/>
    </row>
    <row r="57" spans="1:9">
      <c r="A57" s="702"/>
      <c r="B57" s="702"/>
      <c r="C57" s="702"/>
      <c r="D57" s="702"/>
      <c r="E57" s="702"/>
      <c r="F57" s="702"/>
      <c r="G57" s="702"/>
      <c r="H57" s="702"/>
      <c r="I57" s="702"/>
    </row>
    <row r="58" spans="1:9">
      <c r="A58" s="125"/>
      <c r="B58" s="125"/>
      <c r="C58" s="125"/>
      <c r="D58" s="125"/>
      <c r="E58" s="125"/>
      <c r="F58" s="125"/>
      <c r="G58" s="125"/>
      <c r="H58" s="125"/>
      <c r="I58" s="125"/>
    </row>
    <row r="59" spans="1:9">
      <c r="A59" s="125" t="s">
        <v>145</v>
      </c>
      <c r="B59" s="125"/>
      <c r="C59" s="125"/>
      <c r="D59" s="125"/>
      <c r="E59" s="125"/>
      <c r="F59" s="125"/>
      <c r="G59" s="125"/>
      <c r="H59" s="125"/>
      <c r="I59" s="125"/>
    </row>
    <row r="60" spans="1:9">
      <c r="A60" s="697" t="str">
        <f>IF($N$1="Family","--N.A.--",[1]Mastersheet!$B$3)</f>
        <v>--N.A.--</v>
      </c>
      <c r="B60" s="697"/>
      <c r="C60" s="697"/>
      <c r="D60" s="697"/>
      <c r="E60" s="697"/>
      <c r="F60" s="125"/>
      <c r="G60" s="125"/>
      <c r="H60" s="125"/>
      <c r="I60" s="125"/>
    </row>
    <row r="61" spans="1:9">
      <c r="A61" s="697" t="str">
        <f>IF($N$1="Family","--N.A.--",[1]Mastersheet!$B$4)</f>
        <v>--N.A.--</v>
      </c>
      <c r="B61" s="697"/>
      <c r="C61" s="697"/>
      <c r="D61" s="697"/>
      <c r="E61" s="697"/>
      <c r="F61" s="125"/>
      <c r="G61" s="125"/>
      <c r="H61" s="125"/>
      <c r="I61" s="125"/>
    </row>
    <row r="62" spans="1:9">
      <c r="A62" s="739" t="str">
        <f>IF($N$1="Family","--N.A.--",[1]Mastersheet!$B$5)</f>
        <v>--N.A.--</v>
      </c>
      <c r="B62" s="739"/>
      <c r="C62" s="739"/>
      <c r="D62" s="739"/>
      <c r="E62" s="739"/>
      <c r="F62" s="739"/>
      <c r="G62" s="739"/>
      <c r="H62" s="739"/>
      <c r="I62" s="739"/>
    </row>
    <row r="63" spans="1:9">
      <c r="A63" s="125" t="s">
        <v>421</v>
      </c>
      <c r="B63" s="125"/>
      <c r="C63" s="125"/>
      <c r="D63" s="125"/>
      <c r="E63" s="125"/>
      <c r="F63" s="125"/>
      <c r="G63" s="125"/>
      <c r="H63" s="125"/>
      <c r="I63" s="125"/>
    </row>
    <row r="64" spans="1:9">
      <c r="A64" s="698" t="s">
        <v>422</v>
      </c>
      <c r="B64" s="698"/>
      <c r="C64" s="698"/>
      <c r="D64" s="698"/>
      <c r="E64" s="698"/>
      <c r="F64" s="698"/>
      <c r="G64" s="698"/>
      <c r="H64" s="698"/>
      <c r="I64" s="698"/>
    </row>
    <row r="65" spans="1:9">
      <c r="A65" s="125" t="s">
        <v>423</v>
      </c>
      <c r="B65" s="700" t="str">
        <f>B41</f>
        <v>--N.A.--</v>
      </c>
      <c r="C65" s="696"/>
      <c r="D65" s="697" t="s">
        <v>424</v>
      </c>
      <c r="E65" s="697"/>
      <c r="F65" s="697"/>
      <c r="G65" s="697"/>
      <c r="H65" s="697"/>
      <c r="I65" s="697"/>
    </row>
    <row r="66" spans="1:9">
      <c r="A66" s="125" t="s">
        <v>425</v>
      </c>
      <c r="B66" s="698">
        <v>2</v>
      </c>
      <c r="C66" s="698"/>
      <c r="D66" s="697" t="s">
        <v>427</v>
      </c>
      <c r="E66" s="697"/>
      <c r="F66" s="697"/>
      <c r="G66" s="697"/>
      <c r="H66" s="697"/>
      <c r="I66" s="697"/>
    </row>
    <row r="67" spans="1:9">
      <c r="A67" s="125"/>
      <c r="B67" s="125"/>
      <c r="C67" s="125"/>
      <c r="D67" s="125"/>
      <c r="E67" s="125"/>
      <c r="F67" s="125"/>
      <c r="G67" s="125"/>
      <c r="H67" s="125"/>
      <c r="I67" s="125"/>
    </row>
    <row r="68" spans="1:9">
      <c r="A68" s="125"/>
      <c r="B68" s="125"/>
      <c r="C68" s="125"/>
      <c r="D68" s="125"/>
      <c r="E68" s="125"/>
      <c r="F68" s="125"/>
      <c r="G68" s="125"/>
      <c r="H68" s="125"/>
      <c r="I68" s="125"/>
    </row>
    <row r="69" spans="1:9">
      <c r="A69" s="125"/>
      <c r="B69" s="125"/>
      <c r="C69" s="125"/>
      <c r="D69" s="125"/>
      <c r="E69" s="125"/>
      <c r="F69" s="125"/>
      <c r="G69" s="125"/>
      <c r="H69" s="125"/>
      <c r="I69" s="125"/>
    </row>
    <row r="70" spans="1:9">
      <c r="A70" s="125" t="s">
        <v>189</v>
      </c>
      <c r="B70" s="697" t="str">
        <f>IF($N$1="Family","--N.A.--",[1]Pravesh!H332)</f>
        <v>--N.A.--</v>
      </c>
      <c r="C70" s="697"/>
      <c r="D70" s="697"/>
      <c r="E70" s="698" t="s">
        <v>191</v>
      </c>
      <c r="F70" s="698"/>
      <c r="G70" s="698"/>
      <c r="H70" s="698"/>
      <c r="I70" s="698"/>
    </row>
    <row r="71" spans="1:9">
      <c r="A71" s="125" t="s">
        <v>428</v>
      </c>
      <c r="B71" s="737" t="str">
        <f>IF($N$1="Family","--N.A.--",[1]Pravesh!H333)</f>
        <v>--N.A.--</v>
      </c>
      <c r="C71" s="697"/>
      <c r="D71" s="697"/>
      <c r="E71" s="698" t="s">
        <v>429</v>
      </c>
      <c r="F71" s="698"/>
      <c r="G71" s="698"/>
      <c r="H71" s="698"/>
      <c r="I71" s="698"/>
    </row>
    <row r="72" spans="1:9">
      <c r="A72" s="125"/>
      <c r="B72" s="125"/>
      <c r="C72" s="125"/>
      <c r="D72" s="125"/>
      <c r="E72" s="125"/>
      <c r="F72" s="125"/>
      <c r="G72" s="125"/>
      <c r="H72" s="125"/>
      <c r="I72" s="125"/>
    </row>
    <row r="73" spans="1:9" ht="18" customHeight="1">
      <c r="A73" s="125" t="s">
        <v>430</v>
      </c>
      <c r="B73" s="694" t="s">
        <v>431</v>
      </c>
      <c r="C73" s="694"/>
      <c r="D73" s="694"/>
      <c r="E73" s="694"/>
      <c r="F73" s="694"/>
      <c r="G73" s="694"/>
      <c r="H73" s="694"/>
      <c r="I73" s="694"/>
    </row>
    <row r="74" spans="1:9">
      <c r="A74" s="125"/>
      <c r="B74" s="694"/>
      <c r="C74" s="694"/>
      <c r="D74" s="694"/>
      <c r="E74" s="694"/>
      <c r="F74" s="694"/>
      <c r="G74" s="694"/>
      <c r="H74" s="694"/>
      <c r="I74" s="694"/>
    </row>
    <row r="75" spans="1:9">
      <c r="A75" s="137"/>
      <c r="B75" s="694"/>
      <c r="C75" s="694"/>
      <c r="D75" s="694"/>
      <c r="E75" s="694"/>
      <c r="F75" s="694"/>
      <c r="G75" s="694"/>
      <c r="H75" s="694"/>
      <c r="I75" s="694"/>
    </row>
    <row r="76" spans="1:9">
      <c r="A76" s="126"/>
      <c r="B76" s="694"/>
      <c r="C76" s="694"/>
      <c r="D76" s="694"/>
      <c r="E76" s="694"/>
      <c r="F76" s="694"/>
      <c r="G76" s="694"/>
      <c r="H76" s="694"/>
      <c r="I76" s="694"/>
    </row>
    <row r="77" spans="1:9">
      <c r="A77" s="125" t="s">
        <v>432</v>
      </c>
      <c r="B77" s="125"/>
      <c r="C77" s="125"/>
      <c r="D77" s="125"/>
      <c r="E77" s="125"/>
      <c r="F77" s="125"/>
      <c r="G77" s="125"/>
      <c r="H77" s="125"/>
      <c r="I77" s="125"/>
    </row>
    <row r="78" spans="1:9">
      <c r="A78" s="695" t="s">
        <v>433</v>
      </c>
      <c r="B78" s="695"/>
      <c r="C78" s="695"/>
      <c r="D78" s="695"/>
      <c r="E78" s="695"/>
      <c r="F78" s="695"/>
      <c r="G78" s="695"/>
      <c r="H78" s="695"/>
      <c r="I78" s="695"/>
    </row>
    <row r="79" spans="1:9">
      <c r="A79" s="695"/>
      <c r="B79" s="695"/>
      <c r="C79" s="695"/>
      <c r="D79" s="695"/>
      <c r="E79" s="695"/>
      <c r="F79" s="695"/>
      <c r="G79" s="695"/>
      <c r="H79" s="695"/>
      <c r="I79" s="695"/>
    </row>
    <row r="80" spans="1:9">
      <c r="A80" s="139"/>
    </row>
    <row r="82" spans="1:1">
      <c r="A82" s="139"/>
    </row>
  </sheetData>
  <mergeCells count="95">
    <mergeCell ref="A2:I2"/>
    <mergeCell ref="F3:I4"/>
    <mergeCell ref="A5:I5"/>
    <mergeCell ref="A6:I7"/>
    <mergeCell ref="B8:F8"/>
    <mergeCell ref="G8:I8"/>
    <mergeCell ref="A9:I11"/>
    <mergeCell ref="A12:D12"/>
    <mergeCell ref="E12:F14"/>
    <mergeCell ref="G12:G14"/>
    <mergeCell ref="H12:I14"/>
    <mergeCell ref="A13:D14"/>
    <mergeCell ref="A15:D15"/>
    <mergeCell ref="E15:F15"/>
    <mergeCell ref="H15:I15"/>
    <mergeCell ref="A16:D16"/>
    <mergeCell ref="E16:F16"/>
    <mergeCell ref="H16:I16"/>
    <mergeCell ref="A17:D17"/>
    <mergeCell ref="E17:F17"/>
    <mergeCell ref="H17:I17"/>
    <mergeCell ref="A18:D18"/>
    <mergeCell ref="E18:F18"/>
    <mergeCell ref="H18:I18"/>
    <mergeCell ref="A19:D19"/>
    <mergeCell ref="E19:F19"/>
    <mergeCell ref="H19:I19"/>
    <mergeCell ref="A20:D20"/>
    <mergeCell ref="E20:F20"/>
    <mergeCell ref="H20:I20"/>
    <mergeCell ref="A21:D21"/>
    <mergeCell ref="E21:F21"/>
    <mergeCell ref="H21:I21"/>
    <mergeCell ref="A22:D22"/>
    <mergeCell ref="E22:F22"/>
    <mergeCell ref="H22:I22"/>
    <mergeCell ref="A30:D30"/>
    <mergeCell ref="E30:F30"/>
    <mergeCell ref="H30:I30"/>
    <mergeCell ref="A23:D23"/>
    <mergeCell ref="E23:F23"/>
    <mergeCell ref="H23:I23"/>
    <mergeCell ref="A24:G24"/>
    <mergeCell ref="H24:I27"/>
    <mergeCell ref="A25:G27"/>
    <mergeCell ref="A28:G28"/>
    <mergeCell ref="H28:I28"/>
    <mergeCell ref="A29:D29"/>
    <mergeCell ref="E29:F29"/>
    <mergeCell ref="H29:I29"/>
    <mergeCell ref="A31:D31"/>
    <mergeCell ref="E31:F31"/>
    <mergeCell ref="H31:I31"/>
    <mergeCell ref="A32:D32"/>
    <mergeCell ref="E32:F32"/>
    <mergeCell ref="H32:I32"/>
    <mergeCell ref="B40:I40"/>
    <mergeCell ref="A33:D33"/>
    <mergeCell ref="E33:F33"/>
    <mergeCell ref="H33:I33"/>
    <mergeCell ref="A34:D34"/>
    <mergeCell ref="E34:F34"/>
    <mergeCell ref="H34:I34"/>
    <mergeCell ref="A35:D35"/>
    <mergeCell ref="E35:F35"/>
    <mergeCell ref="H35:I35"/>
    <mergeCell ref="A36:I36"/>
    <mergeCell ref="B38:I39"/>
    <mergeCell ref="B41:C41"/>
    <mergeCell ref="H41:I41"/>
    <mergeCell ref="E46:I46"/>
    <mergeCell ref="A47:I47"/>
    <mergeCell ref="A49:C49"/>
    <mergeCell ref="D49:I49"/>
    <mergeCell ref="B65:C65"/>
    <mergeCell ref="D65:I65"/>
    <mergeCell ref="A50:C50"/>
    <mergeCell ref="D50:I50"/>
    <mergeCell ref="A51:C51"/>
    <mergeCell ref="D51:I51"/>
    <mergeCell ref="E53:I53"/>
    <mergeCell ref="F54:I55"/>
    <mergeCell ref="A56:I57"/>
    <mergeCell ref="A60:E60"/>
    <mergeCell ref="A61:E61"/>
    <mergeCell ref="A62:I62"/>
    <mergeCell ref="A64:I64"/>
    <mergeCell ref="B73:I76"/>
    <mergeCell ref="A78:I79"/>
    <mergeCell ref="B66:C66"/>
    <mergeCell ref="D66:I66"/>
    <mergeCell ref="B70:D70"/>
    <mergeCell ref="E70:I70"/>
    <mergeCell ref="B71:D71"/>
    <mergeCell ref="E71:I71"/>
  </mergeCells>
  <conditionalFormatting sqref="A29:A35 E29:E35 G29:H35 E16:E23 G16:H23">
    <cfRule type="containsBlanks" dxfId="3" priority="2" stopIfTrue="1">
      <formula>LEN(TRIM(A16))=0</formula>
    </cfRule>
  </conditionalFormatting>
  <conditionalFormatting sqref="A16:A23">
    <cfRule type="containsBlanks" dxfId="2" priority="1" stopIfTrue="1">
      <formula>LEN(TRIM(A16))=0</formula>
    </cfRule>
  </conditionalFormatting>
  <pageMargins left="0.55118110236220474" right="0.35433070866141736" top="0.59055118110236227" bottom="0.55118110236220474" header="0.51181102362204722" footer="0.55118110236220474"/>
  <pageSetup paperSize="9" scale="99" orientation="portrait" r:id="rId1"/>
  <headerFooter alignWithMargins="0">
    <oddFooter>&amp;L16.18.1.22.5.19.8√97263.0458756048</oddFooter>
  </headerFooter>
  <rowBreaks count="1" manualBreakCount="1">
    <brk id="36" max="8" man="1"/>
  </rowBreaks>
  <drawing r:id="rId2"/>
</worksheet>
</file>

<file path=xl/worksheets/sheet11.xml><?xml version="1.0" encoding="utf-8"?>
<worksheet xmlns="http://schemas.openxmlformats.org/spreadsheetml/2006/main" xmlns:r="http://schemas.openxmlformats.org/officeDocument/2006/relationships">
  <sheetPr codeName="Sheet25">
    <tabColor indexed="13"/>
  </sheetPr>
  <dimension ref="A1:L44"/>
  <sheetViews>
    <sheetView view="pageBreakPreview" zoomScaleSheetLayoutView="100" workbookViewId="0">
      <selection activeCell="G2" sqref="G2:I3"/>
    </sheetView>
  </sheetViews>
  <sheetFormatPr defaultColWidth="0" defaultRowHeight="16.2"/>
  <cols>
    <col min="1" max="7" width="9.109375" style="109" customWidth="1"/>
    <col min="8" max="8" width="10.109375" style="109" customWidth="1"/>
    <col min="9" max="9" width="12.33203125" style="109" customWidth="1"/>
    <col min="10" max="10" width="12.88671875" style="109" customWidth="1"/>
    <col min="11" max="11" width="9.44140625" style="109" customWidth="1"/>
    <col min="12" max="12" width="12.88671875" style="109" hidden="1" customWidth="1"/>
    <col min="13" max="16382" width="9.109375" style="109" customWidth="1"/>
    <col min="16383" max="16383" width="7" style="109" customWidth="1"/>
    <col min="16384" max="16384" width="26.5546875" style="109" customWidth="1"/>
  </cols>
  <sheetData>
    <row r="1" spans="1:12">
      <c r="A1" s="107"/>
      <c r="B1" s="107"/>
      <c r="C1" s="107"/>
      <c r="D1" s="107"/>
      <c r="E1" s="107"/>
      <c r="F1" s="107"/>
      <c r="G1" s="107"/>
      <c r="H1" s="107"/>
      <c r="I1" s="107">
        <v>20</v>
      </c>
      <c r="L1" s="109" t="str">
        <f>[1]Mastersheet!$H$21</f>
        <v>NO</v>
      </c>
    </row>
    <row r="2" spans="1:12" ht="18" customHeight="1">
      <c r="B2" s="692" t="s">
        <v>440</v>
      </c>
      <c r="C2" s="692"/>
      <c r="D2" s="692"/>
      <c r="E2" s="692"/>
      <c r="F2" s="692"/>
      <c r="G2" s="755" t="str">
        <f>IF($L$1="YES","","The form no 9 is not applicable under rule 81(1)(a)(vi)")</f>
        <v>The form no 9 is not applicable under rule 81(1)(a)(vi)</v>
      </c>
      <c r="H2" s="755"/>
      <c r="I2" s="755"/>
    </row>
    <row r="3" spans="1:12">
      <c r="B3" s="692" t="s">
        <v>441</v>
      </c>
      <c r="C3" s="692"/>
      <c r="D3" s="692"/>
      <c r="E3" s="692"/>
      <c r="F3" s="692"/>
      <c r="G3" s="755"/>
      <c r="H3" s="755"/>
      <c r="I3" s="755"/>
    </row>
    <row r="4" spans="1:12">
      <c r="A4" s="756" t="s">
        <v>442</v>
      </c>
      <c r="B4" s="756"/>
      <c r="C4" s="756"/>
      <c r="D4" s="756"/>
      <c r="E4" s="756"/>
      <c r="F4" s="756"/>
      <c r="G4" s="756"/>
      <c r="H4" s="756"/>
      <c r="I4" s="756"/>
    </row>
    <row r="5" spans="1:12" hidden="1">
      <c r="A5" s="756"/>
      <c r="B5" s="756"/>
      <c r="C5" s="756"/>
      <c r="D5" s="756"/>
      <c r="E5" s="756"/>
      <c r="F5" s="756"/>
      <c r="G5" s="756"/>
      <c r="H5" s="756"/>
      <c r="I5" s="756"/>
    </row>
    <row r="6" spans="1:12" ht="19.5" customHeight="1">
      <c r="A6" s="670" t="s">
        <v>443</v>
      </c>
      <c r="B6" s="670"/>
      <c r="C6" s="670"/>
      <c r="D6" s="670"/>
      <c r="E6" s="670"/>
      <c r="F6" s="670"/>
      <c r="G6" s="670"/>
      <c r="H6" s="670"/>
      <c r="I6" s="670"/>
    </row>
    <row r="7" spans="1:12" ht="18.75" customHeight="1">
      <c r="A7" s="670" t="str">
        <f>IF($L$1="NO","---N.A.---",[1]Pravesh!D228)</f>
        <v>---N.A.---</v>
      </c>
      <c r="B7" s="670"/>
      <c r="C7" s="670"/>
      <c r="D7" s="670" t="str">
        <f>IF([1]Mastersheet!H21="YES",[1]Mastersheet!B3,"--N.A.--")</f>
        <v>--N.A.--</v>
      </c>
      <c r="E7" s="670"/>
      <c r="F7" s="670"/>
      <c r="G7" s="670"/>
      <c r="H7" s="670" t="s">
        <v>444</v>
      </c>
      <c r="I7" s="670"/>
    </row>
    <row r="8" spans="1:12" ht="19.5" customHeight="1">
      <c r="A8" s="670" t="str">
        <f>IF([1]Mastersheet!$H$21="YES",[1]Mastersheet!G3,"--N.A.--")</f>
        <v>--N.A.--</v>
      </c>
      <c r="B8" s="670"/>
      <c r="C8" s="670"/>
      <c r="D8" s="670"/>
      <c r="E8" s="670"/>
      <c r="F8" s="112" t="s">
        <v>445</v>
      </c>
      <c r="G8" s="749" t="str">
        <f>IF([1]Mastersheet!$H$21="YES",[1]Mastersheet!B77,"--N.A.--")</f>
        <v>--N.A.--</v>
      </c>
      <c r="H8" s="670"/>
      <c r="I8" s="112" t="s">
        <v>120</v>
      </c>
    </row>
    <row r="9" spans="1:12">
      <c r="A9" s="670" t="s">
        <v>446</v>
      </c>
      <c r="B9" s="670"/>
      <c r="C9" s="750" t="str">
        <f>[1]Pravesh!H344</f>
        <v>NIL</v>
      </c>
      <c r="D9" s="751"/>
      <c r="E9" s="751"/>
      <c r="F9" s="144" t="s">
        <v>447</v>
      </c>
      <c r="G9" s="144"/>
      <c r="H9" s="144"/>
      <c r="I9" s="144"/>
    </row>
    <row r="10" spans="1:12">
      <c r="A10" s="680" t="s">
        <v>448</v>
      </c>
      <c r="B10" s="680"/>
      <c r="C10" s="680"/>
      <c r="D10" s="745" t="str">
        <f>IF([1]Pravesh!H341="","--N.A.--",[1]Pravesh!H341)</f>
        <v>--N.A.--</v>
      </c>
      <c r="E10" s="670"/>
      <c r="F10" s="670" t="s">
        <v>449</v>
      </c>
      <c r="G10" s="670"/>
      <c r="H10" s="745" t="str">
        <f>IF([1]Pravesh!H342="","--N.A.--",[1]Pravesh!H342)</f>
        <v>--N.A.--</v>
      </c>
      <c r="I10" s="670"/>
    </row>
    <row r="11" spans="1:12" ht="24" customHeight="1">
      <c r="A11" s="680" t="s">
        <v>450</v>
      </c>
      <c r="B11" s="680"/>
      <c r="C11" s="680"/>
      <c r="D11" s="680"/>
      <c r="E11" s="680"/>
      <c r="F11" s="112" t="s">
        <v>451</v>
      </c>
      <c r="G11" s="745" t="str">
        <f>[1]Pravesh!H344</f>
        <v>NIL</v>
      </c>
      <c r="H11" s="670"/>
      <c r="I11" s="670"/>
    </row>
    <row r="12" spans="1:12" ht="27.75" customHeight="1">
      <c r="A12" s="752" t="str">
        <f>IF($L$1="NO","--N.A.--",[1]Mastersheet!B5)</f>
        <v>--N.A.--</v>
      </c>
      <c r="B12" s="752"/>
      <c r="C12" s="752"/>
      <c r="D12" s="752"/>
      <c r="E12" s="752"/>
      <c r="F12" s="753" t="s">
        <v>452</v>
      </c>
      <c r="G12" s="753"/>
      <c r="H12" s="753"/>
      <c r="I12" s="753"/>
    </row>
    <row r="13" spans="1:12">
      <c r="A13" s="754" t="s">
        <v>453</v>
      </c>
      <c r="B13" s="754"/>
      <c r="C13" s="754"/>
      <c r="D13" s="754"/>
      <c r="E13" s="754"/>
      <c r="F13" s="754"/>
      <c r="G13" s="754"/>
      <c r="H13" s="754"/>
      <c r="I13" s="754"/>
    </row>
    <row r="14" spans="1:12">
      <c r="A14" s="754"/>
      <c r="B14" s="754"/>
      <c r="C14" s="754"/>
      <c r="D14" s="754"/>
      <c r="E14" s="754"/>
      <c r="F14" s="754"/>
      <c r="G14" s="754"/>
      <c r="H14" s="754"/>
      <c r="I14" s="754"/>
    </row>
    <row r="15" spans="1:12">
      <c r="A15" s="743" t="s">
        <v>454</v>
      </c>
      <c r="B15" s="743"/>
      <c r="C15" s="743"/>
      <c r="D15" s="743"/>
      <c r="E15" s="743"/>
      <c r="F15" s="743"/>
      <c r="G15" s="743"/>
      <c r="H15" s="743"/>
      <c r="I15" s="743"/>
    </row>
    <row r="16" spans="1:12">
      <c r="A16" s="743"/>
      <c r="B16" s="743"/>
      <c r="C16" s="743"/>
      <c r="D16" s="743"/>
      <c r="E16" s="743"/>
      <c r="F16" s="743"/>
      <c r="G16" s="743"/>
      <c r="H16" s="743"/>
      <c r="I16" s="743"/>
    </row>
    <row r="17" spans="1:10">
      <c r="A17" s="145">
        <v>1</v>
      </c>
      <c r="B17" s="112"/>
      <c r="C17" s="112"/>
      <c r="D17" s="112"/>
      <c r="E17" s="112"/>
      <c r="F17" s="112"/>
      <c r="G17" s="112"/>
      <c r="H17" s="112"/>
      <c r="I17" s="112"/>
    </row>
    <row r="18" spans="1:10">
      <c r="A18" s="145">
        <v>2</v>
      </c>
      <c r="B18" s="112"/>
      <c r="C18" s="112"/>
      <c r="D18" s="112"/>
      <c r="E18" s="112"/>
      <c r="F18" s="112"/>
      <c r="G18" s="112"/>
      <c r="H18" s="112"/>
      <c r="I18" s="112"/>
    </row>
    <row r="19" spans="1:10">
      <c r="A19" s="145">
        <v>3</v>
      </c>
      <c r="B19" s="112"/>
      <c r="C19" s="112"/>
      <c r="D19" s="112"/>
      <c r="E19" s="112"/>
      <c r="F19" s="112"/>
      <c r="G19" s="112"/>
      <c r="H19" s="112"/>
      <c r="I19" s="112"/>
    </row>
    <row r="20" spans="1:10">
      <c r="A20" s="145">
        <v>4</v>
      </c>
      <c r="B20" s="112"/>
      <c r="C20" s="112"/>
      <c r="D20" s="112"/>
      <c r="E20" s="112"/>
      <c r="F20" s="112"/>
      <c r="G20" s="112"/>
      <c r="H20" s="112"/>
      <c r="I20" s="112"/>
    </row>
    <row r="21" spans="1:10" hidden="1">
      <c r="A21" s="112"/>
      <c r="B21" s="112"/>
      <c r="C21" s="112"/>
      <c r="D21" s="112"/>
      <c r="E21" s="112"/>
      <c r="F21" s="112"/>
      <c r="G21" s="112"/>
      <c r="H21" s="112"/>
      <c r="I21" s="112"/>
    </row>
    <row r="22" spans="1:10">
      <c r="A22" s="670" t="str">
        <f>A7</f>
        <v>---N.A.---</v>
      </c>
      <c r="B22" s="670"/>
      <c r="C22" s="670" t="str">
        <f>D7</f>
        <v>--N.A.--</v>
      </c>
      <c r="D22" s="670"/>
      <c r="E22" s="670"/>
      <c r="F22" s="670"/>
      <c r="G22" s="670" t="s">
        <v>455</v>
      </c>
      <c r="H22" s="670"/>
      <c r="I22" s="670"/>
    </row>
    <row r="23" spans="1:10">
      <c r="A23" s="680" t="s">
        <v>456</v>
      </c>
      <c r="B23" s="680"/>
      <c r="C23" s="680"/>
      <c r="D23" s="680"/>
      <c r="E23" s="680"/>
      <c r="F23" s="680"/>
      <c r="G23" s="680"/>
      <c r="H23" s="680"/>
      <c r="I23" s="680"/>
    </row>
    <row r="24" spans="1:10" ht="4.5" customHeight="1">
      <c r="A24" s="112"/>
      <c r="B24" s="112"/>
      <c r="C24" s="112"/>
      <c r="D24" s="112"/>
      <c r="E24" s="112"/>
      <c r="F24" s="112"/>
      <c r="G24" s="112"/>
      <c r="H24" s="112"/>
      <c r="I24" s="112"/>
    </row>
    <row r="25" spans="1:10">
      <c r="A25" s="112"/>
      <c r="B25" s="112"/>
      <c r="C25" s="112"/>
      <c r="D25" s="112"/>
      <c r="E25" s="112"/>
      <c r="F25" s="670" t="s">
        <v>457</v>
      </c>
      <c r="G25" s="746"/>
      <c r="H25" s="746"/>
      <c r="I25" s="746"/>
      <c r="J25" s="117"/>
    </row>
    <row r="26" spans="1:10">
      <c r="A26" s="112"/>
      <c r="B26" s="112"/>
      <c r="C26" s="112"/>
      <c r="D26" s="112"/>
      <c r="E26" s="112"/>
      <c r="F26" s="112"/>
      <c r="G26" s="146"/>
      <c r="H26" s="146"/>
      <c r="I26" s="146"/>
      <c r="J26" s="117"/>
    </row>
    <row r="27" spans="1:10">
      <c r="A27" s="112"/>
      <c r="B27" s="146"/>
      <c r="C27" s="146"/>
      <c r="D27" s="146"/>
      <c r="E27" s="746" t="s">
        <v>458</v>
      </c>
      <c r="F27" s="746"/>
      <c r="G27" s="746"/>
      <c r="H27" s="746"/>
      <c r="I27" s="746"/>
      <c r="J27" s="117"/>
    </row>
    <row r="28" spans="1:10" ht="20.25" customHeight="1">
      <c r="A28" s="692" t="s">
        <v>459</v>
      </c>
      <c r="B28" s="692"/>
      <c r="C28" s="692"/>
      <c r="D28" s="692"/>
      <c r="E28" s="692"/>
      <c r="F28" s="692"/>
      <c r="G28" s="692"/>
      <c r="H28" s="692"/>
      <c r="I28" s="692"/>
    </row>
    <row r="29" spans="1:10" ht="19.5" customHeight="1">
      <c r="A29" s="747" t="s">
        <v>460</v>
      </c>
      <c r="B29" s="747"/>
      <c r="C29" s="747"/>
      <c r="D29" s="747"/>
      <c r="E29" s="747"/>
      <c r="F29" s="747"/>
      <c r="G29" s="747"/>
      <c r="H29" s="747"/>
      <c r="I29" s="747"/>
    </row>
    <row r="30" spans="1:10">
      <c r="A30" s="747" t="s">
        <v>461</v>
      </c>
      <c r="B30" s="748"/>
      <c r="C30" s="748"/>
      <c r="D30" s="748"/>
      <c r="E30" s="748"/>
      <c r="F30" s="748"/>
      <c r="G30" s="748"/>
      <c r="H30" s="748"/>
      <c r="I30" s="748"/>
    </row>
    <row r="31" spans="1:10" ht="19.5" customHeight="1">
      <c r="A31" s="748"/>
      <c r="B31" s="748"/>
      <c r="C31" s="748"/>
      <c r="D31" s="748"/>
      <c r="E31" s="748"/>
      <c r="F31" s="748"/>
      <c r="G31" s="748"/>
      <c r="H31" s="748"/>
      <c r="I31" s="748"/>
    </row>
    <row r="32" spans="1:10">
      <c r="A32" s="691" t="s">
        <v>462</v>
      </c>
      <c r="B32" s="691"/>
      <c r="C32" s="691"/>
      <c r="D32" s="691"/>
      <c r="E32" s="691"/>
      <c r="F32" s="691"/>
      <c r="G32" s="691"/>
      <c r="H32" s="670" t="str">
        <f>'[1]Family data'!F3</f>
        <v>Shri</v>
      </c>
      <c r="I32" s="670"/>
    </row>
    <row r="33" spans="1:9">
      <c r="A33" s="691" t="str">
        <f>C22</f>
        <v>--N.A.--</v>
      </c>
      <c r="B33" s="691"/>
      <c r="C33" s="691"/>
      <c r="D33" s="691"/>
      <c r="E33" s="691"/>
      <c r="F33" s="691" t="s">
        <v>463</v>
      </c>
      <c r="G33" s="691"/>
      <c r="H33" s="691"/>
      <c r="I33" s="691"/>
    </row>
    <row r="34" spans="1:9">
      <c r="A34" s="691" t="str">
        <f>C9</f>
        <v>NIL</v>
      </c>
      <c r="B34" s="691"/>
      <c r="C34" s="691"/>
      <c r="D34" s="691"/>
      <c r="E34" s="691"/>
      <c r="F34" s="691" t="s">
        <v>464</v>
      </c>
      <c r="G34" s="691"/>
      <c r="H34" s="690" t="str">
        <f>D10</f>
        <v>--N.A.--</v>
      </c>
      <c r="I34" s="691"/>
    </row>
    <row r="35" spans="1:9">
      <c r="A35" s="113" t="s">
        <v>465</v>
      </c>
      <c r="B35" s="690" t="str">
        <f>H10</f>
        <v>--N.A.--</v>
      </c>
      <c r="C35" s="691"/>
      <c r="D35" s="691" t="s">
        <v>466</v>
      </c>
      <c r="E35" s="691"/>
      <c r="F35" s="691"/>
      <c r="G35" s="690" t="str">
        <f>[1]Pravesh!H344</f>
        <v>NIL</v>
      </c>
      <c r="H35" s="691"/>
      <c r="I35" s="691"/>
    </row>
    <row r="36" spans="1:9">
      <c r="A36" s="743" t="s">
        <v>467</v>
      </c>
      <c r="B36" s="743"/>
      <c r="C36" s="743"/>
      <c r="D36" s="743"/>
      <c r="E36" s="743"/>
      <c r="F36" s="743"/>
      <c r="G36" s="743"/>
      <c r="H36" s="743"/>
      <c r="I36" s="743"/>
    </row>
    <row r="37" spans="1:9" ht="22.5" customHeight="1">
      <c r="A37" s="744"/>
      <c r="B37" s="744"/>
      <c r="C37" s="744"/>
      <c r="D37" s="744"/>
      <c r="E37" s="744"/>
      <c r="F37" s="744"/>
      <c r="G37" s="744"/>
      <c r="H37" s="744"/>
      <c r="I37" s="744"/>
    </row>
    <row r="38" spans="1:9" ht="18" customHeight="1">
      <c r="A38" s="744"/>
      <c r="B38" s="744"/>
      <c r="C38" s="744"/>
      <c r="D38" s="744"/>
      <c r="E38" s="744"/>
      <c r="F38" s="744"/>
      <c r="G38" s="744"/>
      <c r="H38" s="744"/>
      <c r="I38" s="744"/>
    </row>
    <row r="39" spans="1:9">
      <c r="A39" s="112"/>
      <c r="B39" s="112" t="s">
        <v>144</v>
      </c>
      <c r="C39" s="670" t="s">
        <v>142</v>
      </c>
      <c r="D39" s="670"/>
      <c r="E39" s="670"/>
      <c r="F39" s="111" t="s">
        <v>449</v>
      </c>
      <c r="G39" s="670" t="s">
        <v>142</v>
      </c>
      <c r="H39" s="670"/>
      <c r="I39" s="670"/>
    </row>
    <row r="40" spans="1:9">
      <c r="A40" s="112"/>
      <c r="B40" s="112" t="s">
        <v>144</v>
      </c>
      <c r="C40" s="670" t="s">
        <v>142</v>
      </c>
      <c r="D40" s="670"/>
      <c r="E40" s="670"/>
      <c r="F40" s="111" t="s">
        <v>449</v>
      </c>
      <c r="G40" s="670" t="s">
        <v>142</v>
      </c>
      <c r="H40" s="670"/>
      <c r="I40" s="670"/>
    </row>
    <row r="41" spans="1:9">
      <c r="A41" s="112"/>
      <c r="B41" s="112"/>
      <c r="C41" s="112"/>
      <c r="D41" s="112"/>
      <c r="E41" s="112"/>
      <c r="F41" s="112"/>
      <c r="G41" s="112"/>
      <c r="H41" s="112"/>
      <c r="I41" s="112"/>
    </row>
    <row r="42" spans="1:9">
      <c r="A42" s="680" t="s">
        <v>468</v>
      </c>
      <c r="B42" s="680"/>
      <c r="C42" s="745" t="str">
        <f>IF($L$1="NO","--N.A.--",[1]Pravesh!I201)</f>
        <v>--N.A.--</v>
      </c>
      <c r="D42" s="670"/>
      <c r="E42" s="112"/>
      <c r="F42" s="670" t="s">
        <v>469</v>
      </c>
      <c r="G42" s="670"/>
      <c r="H42" s="670"/>
      <c r="I42" s="670"/>
    </row>
    <row r="43" spans="1:9">
      <c r="A43" s="112"/>
      <c r="B43" s="112"/>
      <c r="C43" s="112"/>
      <c r="D43" s="112"/>
      <c r="E43" s="112"/>
      <c r="F43" s="670" t="s">
        <v>470</v>
      </c>
      <c r="G43" s="670"/>
      <c r="H43" s="670"/>
      <c r="I43" s="670"/>
    </row>
    <row r="44" spans="1:9">
      <c r="A44" s="112"/>
      <c r="B44" s="112"/>
      <c r="C44" s="112"/>
      <c r="D44" s="112"/>
      <c r="E44" s="112"/>
      <c r="F44" s="670" t="s">
        <v>268</v>
      </c>
      <c r="G44" s="670"/>
      <c r="H44" s="670"/>
      <c r="I44" s="670"/>
    </row>
  </sheetData>
  <mergeCells count="51">
    <mergeCell ref="A7:C7"/>
    <mergeCell ref="D7:G7"/>
    <mergeCell ref="H7:I7"/>
    <mergeCell ref="B2:F2"/>
    <mergeCell ref="G2:I3"/>
    <mergeCell ref="B3:F3"/>
    <mergeCell ref="A4:I5"/>
    <mergeCell ref="A6:I6"/>
    <mergeCell ref="A15:I16"/>
    <mergeCell ref="A8:E8"/>
    <mergeCell ref="G8:H8"/>
    <mergeCell ref="A9:B9"/>
    <mergeCell ref="C9:E9"/>
    <mergeCell ref="A10:C10"/>
    <mergeCell ref="D10:E10"/>
    <mergeCell ref="F10:G10"/>
    <mergeCell ref="H10:I10"/>
    <mergeCell ref="A11:E11"/>
    <mergeCell ref="G11:I11"/>
    <mergeCell ref="A12:E12"/>
    <mergeCell ref="F12:I12"/>
    <mergeCell ref="A13:I14"/>
    <mergeCell ref="A33:E33"/>
    <mergeCell ref="F33:I33"/>
    <mergeCell ref="A22:B22"/>
    <mergeCell ref="C22:F22"/>
    <mergeCell ref="G22:I22"/>
    <mergeCell ref="A23:I23"/>
    <mergeCell ref="F25:I25"/>
    <mergeCell ref="E27:I27"/>
    <mergeCell ref="A28:I28"/>
    <mergeCell ref="A29:I29"/>
    <mergeCell ref="A30:I31"/>
    <mergeCell ref="A32:G32"/>
    <mergeCell ref="H32:I32"/>
    <mergeCell ref="A34:E34"/>
    <mergeCell ref="F34:G34"/>
    <mergeCell ref="H34:I34"/>
    <mergeCell ref="B35:C35"/>
    <mergeCell ref="D35:F35"/>
    <mergeCell ref="G35:I35"/>
    <mergeCell ref="F43:I43"/>
    <mergeCell ref="F44:I44"/>
    <mergeCell ref="A36:I38"/>
    <mergeCell ref="C39:E39"/>
    <mergeCell ref="G39:I39"/>
    <mergeCell ref="C40:E40"/>
    <mergeCell ref="G40:I40"/>
    <mergeCell ref="A42:B42"/>
    <mergeCell ref="C42:D42"/>
    <mergeCell ref="F42:I42"/>
  </mergeCells>
  <pageMargins left="0.74" right="0.35433070866141736" top="0.59055118110236227" bottom="0.59055118110236227" header="0.51181102362204722" footer="0.59055118110236227"/>
  <pageSetup paperSize="9" orientation="portrait" r:id="rId1"/>
  <headerFooter differentOddEven="1" scaleWithDoc="0" alignWithMargins="0">
    <oddFooter>&amp;L16.18.1.22.5.19.8√97263.0458756048</oddFooter>
  </headerFooter>
</worksheet>
</file>

<file path=xl/worksheets/sheet12.xml><?xml version="1.0" encoding="utf-8"?>
<worksheet xmlns="http://schemas.openxmlformats.org/spreadsheetml/2006/main" xmlns:r="http://schemas.openxmlformats.org/officeDocument/2006/relationships">
  <sheetPr codeName="Sheet26"/>
  <dimension ref="A1:R35"/>
  <sheetViews>
    <sheetView showWhiteSpace="0" view="pageBreakPreview" zoomScaleSheetLayoutView="100" workbookViewId="0">
      <selection activeCell="A2" sqref="A2:O2"/>
    </sheetView>
  </sheetViews>
  <sheetFormatPr defaultColWidth="9.109375" defaultRowHeight="16.2"/>
  <cols>
    <col min="1" max="2" width="9.109375" style="148"/>
    <col min="3" max="3" width="6.88671875" style="148" customWidth="1"/>
    <col min="4" max="4" width="4" style="148" customWidth="1"/>
    <col min="5" max="5" width="13.6640625" style="148" customWidth="1"/>
    <col min="6" max="6" width="8.109375" style="148" customWidth="1"/>
    <col min="7" max="7" width="7.88671875" style="148" customWidth="1"/>
    <col min="8" max="8" width="12.6640625" style="148" customWidth="1"/>
    <col min="9" max="9" width="11.6640625" style="148" customWidth="1"/>
    <col min="10" max="10" width="11" style="148" customWidth="1"/>
    <col min="11" max="11" width="9.5546875" style="148" customWidth="1"/>
    <col min="12" max="12" width="9.109375" style="148"/>
    <col min="13" max="13" width="8" style="148" bestFit="1" customWidth="1"/>
    <col min="14" max="14" width="9.5546875" style="148" customWidth="1"/>
    <col min="15" max="15" width="13.6640625" style="148" customWidth="1"/>
    <col min="16" max="17" width="9.109375" style="148"/>
    <col min="18" max="18" width="0" style="148" hidden="1" customWidth="1"/>
    <col min="19" max="16384" width="9.109375" style="148"/>
  </cols>
  <sheetData>
    <row r="1" spans="1:18">
      <c r="A1" s="703" t="s">
        <v>471</v>
      </c>
      <c r="B1" s="703"/>
      <c r="C1" s="703"/>
      <c r="D1" s="703"/>
      <c r="E1" s="703"/>
      <c r="F1" s="703"/>
      <c r="G1" s="703"/>
      <c r="H1" s="703"/>
      <c r="I1" s="703"/>
      <c r="J1" s="703"/>
      <c r="K1" s="703"/>
      <c r="L1" s="703"/>
      <c r="M1" s="703"/>
      <c r="N1" s="703"/>
      <c r="O1" s="147">
        <v>21</v>
      </c>
      <c r="R1" s="148" t="str">
        <f>[1]LTA!$E$32</f>
        <v>NO</v>
      </c>
    </row>
    <row r="2" spans="1:18">
      <c r="A2" s="698" t="s">
        <v>472</v>
      </c>
      <c r="B2" s="698"/>
      <c r="C2" s="698"/>
      <c r="D2" s="698"/>
      <c r="E2" s="698"/>
      <c r="F2" s="698"/>
      <c r="G2" s="698"/>
      <c r="H2" s="698"/>
      <c r="I2" s="698"/>
      <c r="J2" s="698"/>
      <c r="K2" s="698"/>
      <c r="L2" s="698"/>
      <c r="M2" s="698"/>
      <c r="N2" s="698"/>
      <c r="O2" s="698"/>
    </row>
    <row r="3" spans="1:18" ht="17.25" customHeight="1">
      <c r="A3" s="701" t="s">
        <v>473</v>
      </c>
      <c r="B3" s="701"/>
      <c r="C3" s="701"/>
      <c r="D3" s="701"/>
      <c r="E3" s="701"/>
      <c r="F3" s="701"/>
      <c r="G3" s="701"/>
      <c r="H3" s="701"/>
      <c r="I3" s="701"/>
      <c r="J3" s="701"/>
      <c r="K3" s="701"/>
      <c r="L3" s="701"/>
      <c r="M3" s="701"/>
      <c r="N3" s="701"/>
      <c r="O3" s="768"/>
    </row>
    <row r="4" spans="1:18">
      <c r="A4" s="125" t="s">
        <v>145</v>
      </c>
      <c r="B4" s="125"/>
      <c r="C4" s="125"/>
      <c r="D4" s="125"/>
      <c r="E4" s="125"/>
      <c r="F4" s="125"/>
      <c r="G4" s="125"/>
      <c r="H4" s="125"/>
      <c r="I4" s="125"/>
      <c r="J4" s="125"/>
      <c r="K4" s="125"/>
      <c r="L4" s="125"/>
      <c r="M4" s="125"/>
      <c r="N4" s="125"/>
      <c r="O4" s="125"/>
    </row>
    <row r="5" spans="1:18">
      <c r="A5" s="697" t="s">
        <v>474</v>
      </c>
      <c r="B5" s="697"/>
      <c r="C5" s="697"/>
      <c r="D5" s="125"/>
      <c r="E5" s="125"/>
      <c r="F5" s="125"/>
      <c r="G5" s="125"/>
      <c r="H5" s="125"/>
      <c r="I5" s="125"/>
      <c r="J5" s="125"/>
      <c r="K5" s="769" t="str">
        <f>IF($R$1="NO","THE FORM  28 IS NOT APPLICABLE DUE TO PENSIONER NOT TAKEN ANY KIND OF LONG TERM ADVANCE","")</f>
        <v>THE FORM  28 IS NOT APPLICABLE DUE TO PENSIONER NOT TAKEN ANY KIND OF LONG TERM ADVANCE</v>
      </c>
      <c r="L5" s="769"/>
      <c r="M5" s="769"/>
      <c r="N5" s="769"/>
      <c r="O5" s="125"/>
    </row>
    <row r="6" spans="1:18">
      <c r="A6" s="697" t="str">
        <f>IF($R$1="NO","--N.A.--",[1]Pravesh!H332)</f>
        <v>--N.A.--</v>
      </c>
      <c r="B6" s="697"/>
      <c r="C6" s="697"/>
      <c r="D6" s="143" t="s">
        <v>475</v>
      </c>
      <c r="E6" s="125"/>
      <c r="F6" s="125"/>
      <c r="G6" s="125"/>
      <c r="H6" s="125"/>
      <c r="I6" s="125"/>
      <c r="J6" s="125"/>
      <c r="K6" s="769"/>
      <c r="L6" s="769"/>
      <c r="M6" s="769"/>
      <c r="N6" s="769"/>
      <c r="O6" s="125"/>
    </row>
    <row r="7" spans="1:18">
      <c r="A7" s="125"/>
      <c r="B7" s="697" t="s">
        <v>476</v>
      </c>
      <c r="C7" s="697"/>
      <c r="D7" s="697"/>
      <c r="E7" s="697"/>
      <c r="F7" s="697"/>
      <c r="G7" s="697"/>
      <c r="H7" s="697"/>
      <c r="I7" s="697"/>
      <c r="J7" s="125"/>
      <c r="K7" s="769"/>
      <c r="L7" s="769"/>
      <c r="M7" s="769"/>
      <c r="N7" s="769"/>
      <c r="O7" s="125"/>
    </row>
    <row r="8" spans="1:18">
      <c r="A8" s="125" t="s">
        <v>421</v>
      </c>
      <c r="B8" s="125"/>
      <c r="C8" s="125"/>
      <c r="D8" s="125"/>
      <c r="E8" s="125"/>
      <c r="F8" s="125"/>
      <c r="G8" s="125"/>
      <c r="H8" s="125"/>
      <c r="I8" s="125"/>
      <c r="J8" s="770" t="str">
        <f>IF($R$1="NO","--N.A.--",[1]Mastersheet!B4)</f>
        <v>--N.A.--</v>
      </c>
      <c r="K8" s="770"/>
      <c r="L8" s="770"/>
      <c r="M8" s="125"/>
      <c r="N8" s="125"/>
      <c r="O8" s="125"/>
    </row>
    <row r="9" spans="1:18">
      <c r="A9" s="125"/>
      <c r="B9" s="698" t="str">
        <f>[1]Pravesh!D228</f>
        <v>I husband of</v>
      </c>
      <c r="C9" s="698"/>
      <c r="D9" s="125"/>
      <c r="E9" s="698" t="str">
        <f>IF($R$1="NO","--N.A.--",[1]Mastersheet!B3)</f>
        <v>--N.A.--</v>
      </c>
      <c r="F9" s="698"/>
      <c r="G9" s="698"/>
      <c r="H9" s="698" t="s">
        <v>446</v>
      </c>
      <c r="I9" s="698"/>
      <c r="J9" s="770"/>
      <c r="K9" s="770"/>
      <c r="L9" s="770"/>
      <c r="M9" s="698" t="s">
        <v>477</v>
      </c>
      <c r="N9" s="698"/>
      <c r="O9" s="698"/>
    </row>
    <row r="10" spans="1:18">
      <c r="A10" s="767" t="str">
        <f>[1]Mastersheet!B5</f>
        <v>COMMISSIONER COLONISATION DEPARTMENT,BIKANER</v>
      </c>
      <c r="B10" s="767"/>
      <c r="C10" s="767"/>
      <c r="D10" s="767"/>
      <c r="E10" s="767"/>
      <c r="F10" s="767"/>
      <c r="G10" s="143" t="s">
        <v>478</v>
      </c>
      <c r="H10" s="125"/>
      <c r="I10" s="143"/>
      <c r="J10" s="143"/>
      <c r="K10" s="125"/>
      <c r="L10" s="125"/>
      <c r="M10" s="125"/>
      <c r="N10" s="125"/>
      <c r="O10" s="125"/>
    </row>
    <row r="11" spans="1:18">
      <c r="A11" s="763" t="s">
        <v>479</v>
      </c>
      <c r="B11" s="763"/>
      <c r="C11" s="763"/>
      <c r="D11" s="763"/>
      <c r="E11" s="763"/>
      <c r="F11" s="763"/>
      <c r="G11" s="763"/>
      <c r="H11" s="763"/>
      <c r="I11" s="763"/>
      <c r="J11" s="763"/>
      <c r="K11" s="763"/>
      <c r="L11" s="763"/>
      <c r="M11" s="763"/>
      <c r="N11" s="763"/>
      <c r="O11" s="763"/>
    </row>
    <row r="12" spans="1:18">
      <c r="A12" s="764" t="s">
        <v>480</v>
      </c>
      <c r="B12" s="764"/>
      <c r="C12" s="764"/>
      <c r="D12" s="764"/>
      <c r="E12" s="765" t="s">
        <v>481</v>
      </c>
      <c r="F12" s="764" t="s">
        <v>482</v>
      </c>
      <c r="G12" s="764"/>
      <c r="H12" s="764" t="s">
        <v>483</v>
      </c>
      <c r="I12" s="764" t="s">
        <v>484</v>
      </c>
      <c r="J12" s="764" t="s">
        <v>485</v>
      </c>
      <c r="K12" s="764" t="s">
        <v>486</v>
      </c>
      <c r="L12" s="764" t="s">
        <v>487</v>
      </c>
      <c r="M12" s="764"/>
      <c r="N12" s="764"/>
      <c r="O12" s="764" t="s">
        <v>488</v>
      </c>
    </row>
    <row r="13" spans="1:18" ht="26.25" customHeight="1">
      <c r="A13" s="764"/>
      <c r="B13" s="764"/>
      <c r="C13" s="764"/>
      <c r="D13" s="764"/>
      <c r="E13" s="765"/>
      <c r="F13" s="764"/>
      <c r="G13" s="764"/>
      <c r="H13" s="764"/>
      <c r="I13" s="764"/>
      <c r="J13" s="764"/>
      <c r="K13" s="764"/>
      <c r="L13" s="149" t="s">
        <v>489</v>
      </c>
      <c r="M13" s="149" t="s">
        <v>248</v>
      </c>
      <c r="N13" s="149" t="s">
        <v>490</v>
      </c>
      <c r="O13" s="764"/>
    </row>
    <row r="14" spans="1:18" s="152" customFormat="1" ht="13.8">
      <c r="A14" s="766">
        <v>1</v>
      </c>
      <c r="B14" s="766"/>
      <c r="C14" s="766"/>
      <c r="D14" s="766"/>
      <c r="E14" s="150">
        <v>2</v>
      </c>
      <c r="F14" s="766">
        <v>3</v>
      </c>
      <c r="G14" s="766"/>
      <c r="H14" s="766"/>
      <c r="I14" s="150">
        <v>4</v>
      </c>
      <c r="J14" s="150">
        <v>5</v>
      </c>
      <c r="K14" s="150">
        <v>6</v>
      </c>
      <c r="L14" s="151">
        <v>7</v>
      </c>
      <c r="M14" s="151">
        <v>8</v>
      </c>
      <c r="N14" s="151">
        <v>9</v>
      </c>
      <c r="O14" s="150">
        <v>10</v>
      </c>
    </row>
    <row r="15" spans="1:18">
      <c r="A15" s="716" t="s">
        <v>491</v>
      </c>
      <c r="B15" s="716"/>
      <c r="C15" s="716"/>
      <c r="D15" s="716"/>
      <c r="E15" s="716"/>
      <c r="F15" s="716"/>
      <c r="G15" s="716"/>
      <c r="H15" s="716"/>
      <c r="I15" s="716"/>
      <c r="J15" s="716"/>
      <c r="K15" s="716"/>
      <c r="L15" s="716"/>
      <c r="M15" s="716"/>
      <c r="N15" s="716"/>
      <c r="O15" s="716"/>
    </row>
    <row r="16" spans="1:18">
      <c r="A16" s="153"/>
      <c r="B16" s="716" t="s">
        <v>492</v>
      </c>
      <c r="C16" s="716"/>
      <c r="D16" s="716"/>
      <c r="E16" s="154" t="str">
        <f>IF([1]LTA!B9&gt;0,[1]LTA!B9,"NIL")</f>
        <v>NIL</v>
      </c>
      <c r="F16" s="727" t="str">
        <f>IF([1]LTA!C9&gt;0,[1]LTA!C9,"NIL")</f>
        <v>NIL</v>
      </c>
      <c r="G16" s="727"/>
      <c r="H16" s="155" t="str">
        <f>IF([1]LTA!D9&gt;0,[1]LTA!D9,"NIL")</f>
        <v>NIL</v>
      </c>
      <c r="I16" s="153" t="str">
        <f>IF([1]LTA!E9&gt;0,[1]LTA!E9,"NIL")</f>
        <v>NIL</v>
      </c>
      <c r="J16" s="153" t="str">
        <f>IF([1]LTA!F9&gt;0,[1]LTA!F9,"NIL")</f>
        <v>NIL</v>
      </c>
      <c r="K16" s="153" t="str">
        <f>IF([1]LTA!I9&gt;0,[1]LTA!I9,"NIL")</f>
        <v>NIL</v>
      </c>
      <c r="L16" s="153" t="str">
        <f>IF([1]LTA!J9&gt;0,[1]LTA!J9,"NIL")</f>
        <v>NIL</v>
      </c>
      <c r="M16" s="153" t="str">
        <f>IF([1]LTA!K9&gt;0,[1]LTA!K9,"NIL")</f>
        <v>NIL</v>
      </c>
      <c r="N16" s="153">
        <f>[1]LTA!J9+[1]LTA!K9</f>
        <v>0</v>
      </c>
      <c r="O16" s="153" t="str">
        <f>IF([1]LTA!L9&gt;0,[1]LTA!L9,"NIL")</f>
        <v>NIL</v>
      </c>
    </row>
    <row r="17" spans="1:15">
      <c r="A17" s="153"/>
      <c r="B17" s="716" t="s">
        <v>493</v>
      </c>
      <c r="C17" s="716"/>
      <c r="D17" s="716"/>
      <c r="E17" s="153" t="str">
        <f>IF([1]LTA!B10&gt;0,[1]LTA!B10,"NIL")</f>
        <v>NIL</v>
      </c>
      <c r="F17" s="727" t="str">
        <f>IF([1]LTA!C10&gt;0,[1]LTA!C10,"NIL")</f>
        <v>NIL</v>
      </c>
      <c r="G17" s="727"/>
      <c r="H17" s="155" t="str">
        <f>IF([1]LTA!D10&gt;0,[1]LTA!D10,"NIL")</f>
        <v>NIL</v>
      </c>
      <c r="I17" s="153" t="str">
        <f>IF([1]LTA!E10&gt;0,[1]LTA!E10,"NIL")</f>
        <v>NIL</v>
      </c>
      <c r="J17" s="153" t="str">
        <f>IF([1]LTA!F10&gt;0,[1]LTA!F10,"NIL")</f>
        <v>NIL</v>
      </c>
      <c r="K17" s="153" t="str">
        <f>IF([1]LTA!I10&gt;0,[1]LTA!I10,"NIL")</f>
        <v>NIL</v>
      </c>
      <c r="L17" s="153" t="str">
        <f>IF([1]LTA!J10&gt;0,[1]LTA!J10,"NIL")</f>
        <v>NIL</v>
      </c>
      <c r="M17" s="153" t="str">
        <f>IF([1]LTA!K10&gt;0,[1]LTA!K10,"NIL")</f>
        <v>NIL</v>
      </c>
      <c r="N17" s="153">
        <f>[1]LTA!J10+[1]LTA!K10</f>
        <v>0</v>
      </c>
      <c r="O17" s="153" t="str">
        <f>IF([1]LTA!L10&gt;0,[1]LTA!L10,"NIL")</f>
        <v>NIL</v>
      </c>
    </row>
    <row r="18" spans="1:15">
      <c r="A18" s="716" t="s">
        <v>494</v>
      </c>
      <c r="B18" s="716"/>
      <c r="C18" s="716"/>
      <c r="D18" s="716"/>
      <c r="E18" s="716"/>
      <c r="F18" s="716"/>
      <c r="G18" s="716"/>
      <c r="H18" s="716"/>
      <c r="I18" s="716"/>
      <c r="J18" s="716"/>
      <c r="K18" s="716"/>
      <c r="L18" s="716"/>
      <c r="M18" s="716"/>
      <c r="N18" s="716"/>
      <c r="O18" s="716"/>
    </row>
    <row r="19" spans="1:15">
      <c r="A19" s="153"/>
      <c r="B19" s="716" t="s">
        <v>492</v>
      </c>
      <c r="C19" s="716"/>
      <c r="D19" s="716"/>
      <c r="E19" s="153" t="str">
        <f>IF([1]LTA!B12&gt;0,[1]LTA!B12,"NIL")</f>
        <v>NIL</v>
      </c>
      <c r="F19" s="727" t="str">
        <f>IF([1]LTA!C12&gt;0,[1]LTA!C12,"NIL")</f>
        <v>NIL</v>
      </c>
      <c r="G19" s="727"/>
      <c r="H19" s="155" t="str">
        <f>IF([1]LTA!D12&gt;0,[1]LTA!D12,"NIL")</f>
        <v>NIL</v>
      </c>
      <c r="I19" s="153" t="str">
        <f>IF([1]LTA!E12&gt;0,[1]LTA!E12,"NIL")</f>
        <v>NIL</v>
      </c>
      <c r="J19" s="153" t="str">
        <f>IF([1]LTA!F12&gt;0,[1]LTA!F12,"NIL")</f>
        <v>NIL</v>
      </c>
      <c r="K19" s="153" t="str">
        <f>IF([1]LTA!I12&gt;0,[1]LTA!I12,"NIL")</f>
        <v>NIL</v>
      </c>
      <c r="L19" s="153" t="str">
        <f>IF([1]LTA!J12&gt;0,[1]LTA!J12,"NIL")</f>
        <v>NIL</v>
      </c>
      <c r="M19" s="153" t="str">
        <f>IF([1]LTA!K12&gt;0,[1]LTA!K12,"NIL")</f>
        <v>NIL</v>
      </c>
      <c r="N19" s="153">
        <f>[1]LTA!J12+[1]LTA!K12</f>
        <v>0</v>
      </c>
      <c r="O19" s="153" t="str">
        <f>IF([1]LTA!L12&gt;0,[1]LTA!L12,"NIL")</f>
        <v>NIL</v>
      </c>
    </row>
    <row r="20" spans="1:15" ht="18" customHeight="1">
      <c r="A20" s="153"/>
      <c r="B20" s="716" t="s">
        <v>493</v>
      </c>
      <c r="C20" s="716"/>
      <c r="D20" s="716"/>
      <c r="E20" s="153" t="str">
        <f>IF([1]LTA!B13&gt;0,[1]LTA!B13,"NIL")</f>
        <v>NIL</v>
      </c>
      <c r="F20" s="727" t="str">
        <f>IF([1]LTA!C13&gt;0,[1]LTA!C13,"NIL")</f>
        <v>NIL</v>
      </c>
      <c r="G20" s="727"/>
      <c r="H20" s="153" t="str">
        <f>IF([1]LTA!D13&gt;0,[1]LTA!D13,"NIL")</f>
        <v>NIL</v>
      </c>
      <c r="I20" s="153" t="str">
        <f>IF([1]LTA!E13&gt;0,[1]LTA!E13,"NIL")</f>
        <v>NIL</v>
      </c>
      <c r="J20" s="153" t="str">
        <f>IF([1]LTA!F13&gt;0,[1]LTA!F13,"NIL")</f>
        <v>NIL</v>
      </c>
      <c r="K20" s="153" t="str">
        <f>IF([1]LTA!I13&gt;0,[1]LTA!I13,"NIL")</f>
        <v>NIL</v>
      </c>
      <c r="L20" s="153" t="str">
        <f>IF([1]LTA!J13&gt;0,[1]LTA!J13,"NIL")</f>
        <v>NIL</v>
      </c>
      <c r="M20" s="153" t="str">
        <f>IF([1]LTA!K13&gt;0,[1]LTA!K13,"NIL")</f>
        <v>NIL</v>
      </c>
      <c r="N20" s="153">
        <f>[1]LTA!J13+[1]LTA!K13</f>
        <v>0</v>
      </c>
      <c r="O20" s="153" t="str">
        <f>IF([1]LTA!L13&gt;0,[1]LTA!L13,"NIL")</f>
        <v>NIL</v>
      </c>
    </row>
    <row r="21" spans="1:15">
      <c r="A21" s="153"/>
      <c r="B21" s="716" t="s">
        <v>495</v>
      </c>
      <c r="C21" s="716"/>
      <c r="D21" s="716"/>
      <c r="E21" s="153" t="str">
        <f>IF([1]LTA!B14&gt;0,[1]LTA!B14,"NIL")</f>
        <v>NIL</v>
      </c>
      <c r="F21" s="727" t="str">
        <f>IF([1]LTA!C14&gt;0,[1]LTA!C14,"NIL")</f>
        <v>NIL</v>
      </c>
      <c r="G21" s="727"/>
      <c r="H21" s="153" t="str">
        <f>IF([1]LTA!D14&gt;0,[1]LTA!D14,"NIL")</f>
        <v>NIL</v>
      </c>
      <c r="I21" s="153" t="str">
        <f>IF([1]LTA!E14&gt;0,[1]LTA!E14,"NIL")</f>
        <v>NIL</v>
      </c>
      <c r="J21" s="153" t="str">
        <f>IF([1]LTA!F14&gt;0,[1]LTA!F14,"NIL")</f>
        <v>NIL</v>
      </c>
      <c r="K21" s="153" t="str">
        <f>IF([1]LTA!I14&gt;0,[1]LTA!I14,"NIL")</f>
        <v>NIL</v>
      </c>
      <c r="L21" s="153" t="str">
        <f>IF([1]LTA!J14&gt;0,[1]LTA!J14,"NIL")</f>
        <v>NIL</v>
      </c>
      <c r="M21" s="153" t="str">
        <f>IF([1]LTA!K14&gt;0,[1]LTA!K14,"NIL")</f>
        <v>NIL</v>
      </c>
      <c r="N21" s="153">
        <f>[1]LTA!J14+[1]LTA!K14</f>
        <v>0</v>
      </c>
      <c r="O21" s="153" t="str">
        <f>IF([1]LTA!L14&gt;0,[1]LTA!L14,"NIL")</f>
        <v>NIL</v>
      </c>
    </row>
    <row r="22" spans="1:15">
      <c r="A22" s="716" t="s">
        <v>496</v>
      </c>
      <c r="B22" s="716"/>
      <c r="C22" s="716"/>
      <c r="D22" s="716"/>
      <c r="E22" s="716"/>
      <c r="F22" s="716"/>
      <c r="G22" s="716"/>
      <c r="H22" s="716"/>
      <c r="I22" s="716"/>
      <c r="J22" s="716"/>
      <c r="K22" s="716"/>
      <c r="L22" s="716"/>
      <c r="M22" s="716"/>
      <c r="N22" s="716"/>
      <c r="O22" s="716"/>
    </row>
    <row r="23" spans="1:15">
      <c r="A23" s="153"/>
      <c r="B23" s="716" t="s">
        <v>492</v>
      </c>
      <c r="C23" s="716"/>
      <c r="D23" s="716"/>
      <c r="E23" s="153" t="str">
        <f>IF([1]LTA!B16&gt;0,[1]LTA!B16,"NIL")</f>
        <v>NIL</v>
      </c>
      <c r="F23" s="727" t="str">
        <f>IF([1]LTA!C16&gt;0,[1]LTA!C16,"NIL")</f>
        <v>NIL</v>
      </c>
      <c r="G23" s="727"/>
      <c r="H23" s="155" t="str">
        <f>IF([1]LTA!D16&gt;0,[1]LTA!D16,"NIL")</f>
        <v>NIL</v>
      </c>
      <c r="I23" s="153" t="str">
        <f>IF([1]LTA!E16&gt;0,[1]LTA!E16,"NIL")</f>
        <v>NIL</v>
      </c>
      <c r="J23" s="153" t="str">
        <f>IF([1]LTA!F16&gt;0,[1]LTA!F16,"NIL")</f>
        <v>NIL</v>
      </c>
      <c r="K23" s="153" t="str">
        <f>IF([1]LTA!I16&gt;0,[1]LTA!I16,"NIL")</f>
        <v>NIL</v>
      </c>
      <c r="L23" s="153" t="str">
        <f>IF([1]LTA!J16&gt;0,[1]LTA!J16,"NIL")</f>
        <v>NIL</v>
      </c>
      <c r="M23" s="153" t="str">
        <f>IF([1]LTA!K16&gt;0,[1]LTA!K16,"NIL")</f>
        <v>NIL</v>
      </c>
      <c r="N23" s="153">
        <f>[1]LTA!J16+[1]LTA!K16</f>
        <v>0</v>
      </c>
      <c r="O23" s="153" t="str">
        <f>IF([1]LTA!L16&gt;0,[1]LTA!L16,"NIL")</f>
        <v>NIL</v>
      </c>
    </row>
    <row r="24" spans="1:15">
      <c r="A24" s="153"/>
      <c r="B24" s="716" t="s">
        <v>493</v>
      </c>
      <c r="C24" s="716"/>
      <c r="D24" s="716"/>
      <c r="E24" s="153" t="str">
        <f>IF([1]LTA!B17&gt;0,[1]LTA!B17,"NIL")</f>
        <v>NIL</v>
      </c>
      <c r="F24" s="727" t="str">
        <f>IF([1]LTA!C17&gt;0,[1]LTA!C17,"NIL")</f>
        <v>NIL</v>
      </c>
      <c r="G24" s="727"/>
      <c r="H24" s="155" t="str">
        <f>IF([1]LTA!D17&gt;0,[1]LTA!D17,"NIL")</f>
        <v>NIL</v>
      </c>
      <c r="I24" s="153" t="str">
        <f>IF([1]LTA!E17&gt;0,[1]LTA!E17,"NIL")</f>
        <v>NIL</v>
      </c>
      <c r="J24" s="153" t="str">
        <f>IF([1]LTA!F17&gt;0,[1]LTA!F17,"NIL")</f>
        <v>NIL</v>
      </c>
      <c r="K24" s="153" t="str">
        <f>IF([1]LTA!I17&gt;0,[1]LTA!I17,"NIL")</f>
        <v>NIL</v>
      </c>
      <c r="L24" s="153" t="str">
        <f>IF([1]LTA!J17&gt;0,[1]LTA!J17,"NIL")</f>
        <v>NIL</v>
      </c>
      <c r="M24" s="153" t="str">
        <f>IF([1]LTA!K17&gt;0,[1]LTA!K17,"NIL")</f>
        <v>NIL</v>
      </c>
      <c r="N24" s="153">
        <f>[1]LTA!J17+[1]LTA!K17</f>
        <v>0</v>
      </c>
      <c r="O24" s="153" t="str">
        <f>IF([1]LTA!L17&gt;0,[1]LTA!L17,"NIL")</f>
        <v>NIL</v>
      </c>
    </row>
    <row r="25" spans="1:15">
      <c r="A25" s="153"/>
      <c r="B25" s="716" t="s">
        <v>495</v>
      </c>
      <c r="C25" s="716"/>
      <c r="D25" s="716"/>
      <c r="E25" s="153" t="str">
        <f>IF([1]LTA!B18&gt;0,[1]LTA!B18,"NIL")</f>
        <v>NIL</v>
      </c>
      <c r="F25" s="727" t="str">
        <f>IF([1]LTA!C18&gt;0,[1]LTA!C18,"NIL")</f>
        <v>NIL</v>
      </c>
      <c r="G25" s="727"/>
      <c r="H25" s="155" t="str">
        <f>IF([1]LTA!D18&gt;0,[1]LTA!D18,"NIL")</f>
        <v>NIL</v>
      </c>
      <c r="I25" s="153" t="str">
        <f>IF([1]LTA!E18&gt;0,[1]LTA!E18,"NIL")</f>
        <v>NIL</v>
      </c>
      <c r="J25" s="153" t="str">
        <f>IF([1]LTA!F18&gt;0,[1]LTA!F18,"NIL")</f>
        <v>NIL</v>
      </c>
      <c r="K25" s="153" t="str">
        <f>IF([1]LTA!I18&gt;0,[1]LTA!I18,"NIL")</f>
        <v>NIL</v>
      </c>
      <c r="L25" s="153" t="str">
        <f>IF([1]LTA!J18&gt;0,[1]LTA!J18,"NIL")</f>
        <v>NIL</v>
      </c>
      <c r="M25" s="153" t="str">
        <f>IF([1]LTA!K18&gt;0,[1]LTA!K18,"NIL")</f>
        <v>NIL</v>
      </c>
      <c r="N25" s="153">
        <f>[1]LTA!J18+[1]LTA!K18</f>
        <v>0</v>
      </c>
      <c r="O25" s="153" t="str">
        <f>IF([1]LTA!L18&gt;0,[1]LTA!L18,"NIL")</f>
        <v>NIL</v>
      </c>
    </row>
    <row r="26" spans="1:15" ht="18" customHeight="1">
      <c r="A26" s="759" t="s">
        <v>497</v>
      </c>
      <c r="B26" s="759"/>
      <c r="C26" s="759"/>
      <c r="D26" s="759"/>
      <c r="E26" s="759"/>
      <c r="F26" s="759"/>
      <c r="G26" s="759"/>
      <c r="H26" s="759"/>
      <c r="I26" s="759"/>
      <c r="J26" s="759"/>
      <c r="K26" s="759"/>
      <c r="L26" s="759"/>
      <c r="M26" s="759"/>
      <c r="N26" s="759"/>
      <c r="O26" s="759"/>
    </row>
    <row r="27" spans="1:15">
      <c r="A27" s="760" t="s">
        <v>498</v>
      </c>
      <c r="B27" s="760"/>
      <c r="C27" s="760"/>
      <c r="D27" s="760"/>
      <c r="E27" s="760"/>
      <c r="F27" s="760"/>
      <c r="G27" s="156"/>
      <c r="H27" s="156"/>
      <c r="I27" s="698" t="s">
        <v>499</v>
      </c>
      <c r="J27" s="698"/>
      <c r="K27" s="698"/>
      <c r="L27" s="698"/>
      <c r="M27" s="698"/>
      <c r="N27" s="698"/>
      <c r="O27" s="698"/>
    </row>
    <row r="28" spans="1:15">
      <c r="A28" s="761" t="s">
        <v>500</v>
      </c>
      <c r="B28" s="762" t="str">
        <f>IF($R$1="NO","--N.A.--",[1]Pravesh!I202)</f>
        <v>--N.A.--</v>
      </c>
      <c r="C28" s="762"/>
      <c r="D28" s="125"/>
      <c r="E28" s="157"/>
      <c r="F28" s="157"/>
      <c r="G28" s="157"/>
      <c r="H28" s="157"/>
      <c r="I28" s="135"/>
      <c r="J28" s="135"/>
      <c r="K28" s="135"/>
      <c r="L28" s="135"/>
      <c r="M28" s="135"/>
      <c r="N28" s="125"/>
      <c r="O28" s="125"/>
    </row>
    <row r="29" spans="1:15">
      <c r="A29" s="761"/>
      <c r="B29" s="125"/>
      <c r="C29" s="125"/>
      <c r="D29" s="125"/>
      <c r="E29" s="157"/>
      <c r="F29" s="157"/>
      <c r="G29" s="157"/>
      <c r="H29" s="157"/>
      <c r="I29" s="698" t="str">
        <f>IF($R$1="NO","--N.A.--",[1]Pravesh!D230)</f>
        <v>--N.A.--</v>
      </c>
      <c r="J29" s="698"/>
      <c r="K29" s="698"/>
      <c r="L29" s="698"/>
      <c r="M29" s="698"/>
      <c r="N29" s="698"/>
      <c r="O29" s="698"/>
    </row>
    <row r="30" spans="1:15">
      <c r="A30" s="125"/>
      <c r="B30" s="125"/>
      <c r="C30" s="125"/>
      <c r="D30" s="126"/>
      <c r="E30" s="157"/>
      <c r="F30" s="157"/>
      <c r="G30" s="157"/>
      <c r="H30" s="157"/>
      <c r="I30" s="698" t="str">
        <f>J8</f>
        <v>--N.A.--</v>
      </c>
      <c r="J30" s="698"/>
      <c r="K30" s="698"/>
      <c r="L30" s="698"/>
      <c r="M30" s="698"/>
      <c r="N30" s="698"/>
      <c r="O30" s="698"/>
    </row>
    <row r="31" spans="1:15">
      <c r="A31" s="125" t="s">
        <v>501</v>
      </c>
      <c r="B31" s="737" t="str">
        <f>IF($R$1="NO","--N.A.--",[1]Pravesh!I200)</f>
        <v>--N.A.--</v>
      </c>
      <c r="C31" s="697"/>
      <c r="D31" s="697"/>
      <c r="E31" s="125"/>
      <c r="F31" s="125"/>
      <c r="G31" s="157"/>
      <c r="H31" s="157"/>
      <c r="I31" s="157"/>
      <c r="J31" s="157"/>
      <c r="K31" s="125"/>
      <c r="L31" s="143" t="s">
        <v>500</v>
      </c>
      <c r="M31" s="737" t="str">
        <f>IF($R$1="NO","--N.A.--",[1]Pravesh!I201)</f>
        <v>--N.A.--</v>
      </c>
      <c r="N31" s="737"/>
      <c r="O31" s="737"/>
    </row>
    <row r="32" spans="1:15">
      <c r="A32" s="158" t="s">
        <v>502</v>
      </c>
      <c r="B32" s="158"/>
      <c r="C32" s="158"/>
      <c r="D32" s="158"/>
      <c r="E32" s="157"/>
      <c r="F32" s="697" t="str">
        <f>IF($R$1="NO","--N.A.--",[1]Pravesh!H332)</f>
        <v>--N.A.--</v>
      </c>
      <c r="G32" s="697"/>
      <c r="H32" s="143" t="s">
        <v>503</v>
      </c>
      <c r="I32" s="143"/>
      <c r="J32" s="143"/>
      <c r="K32" s="125"/>
      <c r="L32" s="125"/>
      <c r="M32" s="125"/>
      <c r="N32" s="125"/>
      <c r="O32" s="125"/>
    </row>
    <row r="33" spans="1:15" ht="18" customHeight="1">
      <c r="A33" s="758" t="s">
        <v>504</v>
      </c>
      <c r="B33" s="758"/>
      <c r="C33" s="758"/>
      <c r="D33" s="758"/>
      <c r="E33" s="758"/>
      <c r="F33" s="758"/>
      <c r="G33" s="758"/>
      <c r="H33" s="758"/>
      <c r="I33" s="758"/>
      <c r="J33" s="758"/>
      <c r="K33" s="758"/>
      <c r="L33" s="758"/>
      <c r="M33" s="758"/>
      <c r="N33" s="758"/>
      <c r="O33" s="758"/>
    </row>
    <row r="34" spans="1:15" ht="18" customHeight="1">
      <c r="A34" s="758" t="s">
        <v>505</v>
      </c>
      <c r="B34" s="758"/>
      <c r="C34" s="758"/>
      <c r="D34" s="758"/>
      <c r="E34" s="758"/>
      <c r="F34" s="758"/>
      <c r="G34" s="758"/>
      <c r="H34" s="159"/>
      <c r="I34" s="159"/>
      <c r="J34" s="698" t="s">
        <v>506</v>
      </c>
      <c r="K34" s="698"/>
      <c r="L34" s="159"/>
      <c r="M34" s="159"/>
      <c r="N34" s="159"/>
      <c r="O34" s="159"/>
    </row>
    <row r="35" spans="1:15">
      <c r="A35" s="125"/>
      <c r="B35" s="125"/>
      <c r="C35" s="125"/>
      <c r="D35" s="125"/>
      <c r="E35" s="125"/>
      <c r="F35" s="157"/>
      <c r="G35" s="147"/>
      <c r="H35" s="757" t="str">
        <f>[1]Mastersheet!$G$9</f>
        <v>EXTRA ASSISTANT COMMISSIONER  COLONISATION,  (ADMINSTRATION) BIKANER</v>
      </c>
      <c r="I35" s="757"/>
      <c r="J35" s="757"/>
      <c r="K35" s="757"/>
      <c r="L35" s="757"/>
      <c r="M35" s="757"/>
      <c r="N35" s="757"/>
      <c r="O35" s="757"/>
    </row>
  </sheetData>
  <mergeCells count="58">
    <mergeCell ref="A10:F10"/>
    <mergeCell ref="A1:N1"/>
    <mergeCell ref="A2:O2"/>
    <mergeCell ref="A3:O3"/>
    <mergeCell ref="A5:C5"/>
    <mergeCell ref="K5:N7"/>
    <mergeCell ref="A6:C6"/>
    <mergeCell ref="B7:I7"/>
    <mergeCell ref="J8:L9"/>
    <mergeCell ref="B9:C9"/>
    <mergeCell ref="E9:G9"/>
    <mergeCell ref="H9:I9"/>
    <mergeCell ref="M9:O9"/>
    <mergeCell ref="F17:G17"/>
    <mergeCell ref="A11:O11"/>
    <mergeCell ref="A12:D13"/>
    <mergeCell ref="E12:E13"/>
    <mergeCell ref="F12:G13"/>
    <mergeCell ref="H12:H13"/>
    <mergeCell ref="I12:I13"/>
    <mergeCell ref="J12:J13"/>
    <mergeCell ref="K12:K13"/>
    <mergeCell ref="L12:N12"/>
    <mergeCell ref="O12:O13"/>
    <mergeCell ref="A14:D14"/>
    <mergeCell ref="F14:H14"/>
    <mergeCell ref="A15:O15"/>
    <mergeCell ref="B16:D16"/>
    <mergeCell ref="F16:G16"/>
    <mergeCell ref="A22:O22"/>
    <mergeCell ref="B23:D23"/>
    <mergeCell ref="F23:G23"/>
    <mergeCell ref="B24:D24"/>
    <mergeCell ref="F24:G24"/>
    <mergeCell ref="B17:D17"/>
    <mergeCell ref="A26:O26"/>
    <mergeCell ref="A27:F27"/>
    <mergeCell ref="I27:O27"/>
    <mergeCell ref="A28:A29"/>
    <mergeCell ref="B28:C28"/>
    <mergeCell ref="I29:O29"/>
    <mergeCell ref="B25:D25"/>
    <mergeCell ref="F25:G25"/>
    <mergeCell ref="A18:O18"/>
    <mergeCell ref="B19:D19"/>
    <mergeCell ref="F19:G19"/>
    <mergeCell ref="B20:D20"/>
    <mergeCell ref="F20:G20"/>
    <mergeCell ref="B21:D21"/>
    <mergeCell ref="F21:G21"/>
    <mergeCell ref="H35:O35"/>
    <mergeCell ref="I30:O30"/>
    <mergeCell ref="B31:D31"/>
    <mergeCell ref="M31:O31"/>
    <mergeCell ref="F32:G32"/>
    <mergeCell ref="A33:O33"/>
    <mergeCell ref="A34:G34"/>
    <mergeCell ref="J34:K34"/>
  </mergeCells>
  <pageMargins left="0.47244094488188981" right="0.19685039370078741" top="0.35433070866141736" bottom="0.23622047244094491" header="0.31496062992125984" footer="0.23622047244094491"/>
  <pageSetup paperSize="9" scale="89" orientation="landscape" r:id="rId1"/>
  <headerFooter alignWithMargins="0">
    <oddFooter>&amp;L16.18.1.22.5.19.8√97263.0458756048</oddFooter>
  </headerFooter>
</worksheet>
</file>

<file path=xl/worksheets/sheet13.xml><?xml version="1.0" encoding="utf-8"?>
<worksheet xmlns="http://schemas.openxmlformats.org/spreadsheetml/2006/main" xmlns:r="http://schemas.openxmlformats.org/officeDocument/2006/relationships">
  <sheetPr codeName="Sheet24"/>
  <dimension ref="A1:N66"/>
  <sheetViews>
    <sheetView view="pageBreakPreview" topLeftCell="A49" workbookViewId="0">
      <selection activeCell="A34" sqref="A34:I34"/>
    </sheetView>
  </sheetViews>
  <sheetFormatPr defaultColWidth="10.33203125" defaultRowHeight="13.2"/>
  <cols>
    <col min="1" max="1" width="9" style="162" customWidth="1"/>
    <col min="2" max="2" width="10.44140625" style="162" customWidth="1"/>
    <col min="3" max="8" width="9" style="162" customWidth="1"/>
    <col min="9" max="9" width="11" style="162" customWidth="1"/>
    <col min="10" max="13" width="10.33203125" style="162"/>
    <col min="14" max="14" width="0" style="162" hidden="1" customWidth="1"/>
    <col min="15" max="16384" width="10.33203125" style="162"/>
  </cols>
  <sheetData>
    <row r="1" spans="1:14">
      <c r="A1" s="160"/>
      <c r="B1" s="160"/>
      <c r="C1" s="160"/>
      <c r="D1" s="160"/>
      <c r="E1" s="160"/>
      <c r="F1" s="160"/>
      <c r="G1" s="160"/>
      <c r="H1" s="160"/>
      <c r="I1" s="161">
        <v>22</v>
      </c>
      <c r="N1" s="162" t="str">
        <f>[1]LTA!$E$32</f>
        <v>NO</v>
      </c>
    </row>
    <row r="2" spans="1:14" ht="15.6">
      <c r="A2" s="703" t="s">
        <v>507</v>
      </c>
      <c r="B2" s="703"/>
      <c r="C2" s="703"/>
      <c r="D2" s="703"/>
      <c r="E2" s="703"/>
      <c r="F2" s="703"/>
      <c r="G2" s="703"/>
      <c r="H2" s="703"/>
      <c r="I2" s="703"/>
    </row>
    <row r="3" spans="1:14" ht="15.6">
      <c r="A3" s="698" t="s">
        <v>508</v>
      </c>
      <c r="B3" s="698"/>
      <c r="C3" s="698"/>
      <c r="D3" s="698"/>
      <c r="E3" s="698"/>
      <c r="F3" s="698"/>
      <c r="G3" s="698"/>
      <c r="H3" s="698"/>
      <c r="I3" s="698"/>
    </row>
    <row r="4" spans="1:14">
      <c r="A4" s="701" t="s">
        <v>509</v>
      </c>
      <c r="B4" s="701"/>
      <c r="C4" s="701"/>
      <c r="D4" s="701"/>
      <c r="E4" s="701"/>
      <c r="F4" s="701"/>
      <c r="G4" s="701"/>
      <c r="H4" s="701"/>
      <c r="I4" s="701"/>
    </row>
    <row r="5" spans="1:14" ht="19.5" customHeight="1">
      <c r="A5" s="701"/>
      <c r="B5" s="701"/>
      <c r="C5" s="701"/>
      <c r="D5" s="701"/>
      <c r="E5" s="701"/>
      <c r="F5" s="701"/>
      <c r="G5" s="701"/>
      <c r="H5" s="701"/>
      <c r="I5" s="701"/>
    </row>
    <row r="6" spans="1:14" ht="15.6">
      <c r="A6" s="698" t="s">
        <v>510</v>
      </c>
      <c r="B6" s="698"/>
      <c r="C6" s="698"/>
      <c r="D6" s="698"/>
      <c r="E6" s="698"/>
      <c r="F6" s="698"/>
      <c r="G6" s="698"/>
      <c r="H6" s="698"/>
      <c r="I6" s="698"/>
    </row>
    <row r="7" spans="1:14" ht="21.75" customHeight="1">
      <c r="A7" s="125" t="s">
        <v>145</v>
      </c>
      <c r="B7" s="125"/>
      <c r="C7" s="125"/>
      <c r="D7" s="125"/>
      <c r="E7" s="125"/>
      <c r="F7" s="125"/>
      <c r="G7" s="777" t="str">
        <f>IF($N$1="YES","THE FORM 28A IS NOT APPLICABLE DUE TO PENSIONER HAVE TAKEN LONG TERM ADVANCE LOAN","")</f>
        <v/>
      </c>
      <c r="H7" s="777"/>
      <c r="I7" s="777"/>
    </row>
    <row r="8" spans="1:14" ht="15.6">
      <c r="A8" s="143" t="s">
        <v>511</v>
      </c>
      <c r="B8" s="125"/>
      <c r="C8" s="125"/>
      <c r="D8" s="125"/>
      <c r="E8" s="125"/>
      <c r="F8" s="125"/>
      <c r="G8" s="777"/>
      <c r="H8" s="777"/>
      <c r="I8" s="777"/>
    </row>
    <row r="9" spans="1:14" ht="15.6">
      <c r="A9" s="715" t="str">
        <f>IF($N$1="YES","--N.A.--",[1]Mastersheet!$G$9)</f>
        <v>EXTRA ASSISTANT COMMISSIONER  COLONISATION,  (ADMINSTRATION) BIKANER</v>
      </c>
      <c r="B9" s="715"/>
      <c r="C9" s="715"/>
      <c r="D9" s="715"/>
      <c r="E9" s="125"/>
      <c r="F9" s="125"/>
      <c r="G9" s="777"/>
      <c r="H9" s="777"/>
      <c r="I9" s="777"/>
    </row>
    <row r="10" spans="1:14" ht="26.25" customHeight="1">
      <c r="A10" s="715"/>
      <c r="B10" s="715"/>
      <c r="C10" s="715"/>
      <c r="D10" s="715"/>
      <c r="E10" s="125"/>
      <c r="F10" s="125"/>
      <c r="G10" s="777"/>
      <c r="H10" s="777"/>
      <c r="I10" s="777"/>
    </row>
    <row r="11" spans="1:14" ht="23.25" customHeight="1">
      <c r="A11" s="125"/>
      <c r="B11" s="143" t="s">
        <v>512</v>
      </c>
      <c r="C11" s="125"/>
      <c r="D11" s="125"/>
      <c r="E11" s="125"/>
      <c r="F11" s="125"/>
      <c r="G11" s="125"/>
      <c r="H11" s="125"/>
      <c r="I11" s="125"/>
    </row>
    <row r="12" spans="1:14" ht="21" customHeight="1">
      <c r="A12" s="125" t="s">
        <v>421</v>
      </c>
      <c r="B12" s="125"/>
      <c r="C12" s="125"/>
      <c r="D12" s="125"/>
      <c r="E12" s="125"/>
      <c r="F12" s="125"/>
      <c r="G12" s="125"/>
      <c r="H12" s="125"/>
      <c r="I12" s="125"/>
    </row>
    <row r="13" spans="1:14" ht="24" customHeight="1">
      <c r="A13" s="125"/>
      <c r="B13" s="698" t="str">
        <f>IF($N$1="YES","--N.A.--",[1]Pravesh!$D$228)</f>
        <v>I husband of</v>
      </c>
      <c r="C13" s="698"/>
      <c r="D13" s="698" t="str">
        <f>IF($N$1="YES","--N.A.--",[1]Mastersheet!$B$3)</f>
        <v>KALU RAM</v>
      </c>
      <c r="E13" s="698"/>
      <c r="F13" s="698"/>
      <c r="G13" s="698"/>
      <c r="H13" s="698"/>
      <c r="I13" s="125"/>
    </row>
    <row r="14" spans="1:14" ht="24" customHeight="1">
      <c r="A14" s="697" t="s">
        <v>446</v>
      </c>
      <c r="B14" s="697"/>
      <c r="C14" s="698" t="str">
        <f>IF($N$1="YES","--N.A.--",$F$23)</f>
        <v>CLASS IV</v>
      </c>
      <c r="D14" s="698"/>
      <c r="E14" s="698"/>
      <c r="F14" s="698"/>
      <c r="G14" s="698" t="s">
        <v>513</v>
      </c>
      <c r="H14" s="698"/>
      <c r="I14" s="135"/>
      <c r="J14" s="163"/>
    </row>
    <row r="15" spans="1:14" ht="21" customHeight="1">
      <c r="A15" s="775" t="s">
        <v>514</v>
      </c>
      <c r="B15" s="775"/>
      <c r="C15" s="776" t="str">
        <f>IF($N$1="YES","--N.A.--",IF($B$13="I husband of",$D$13,"I"))</f>
        <v>KALU RAM</v>
      </c>
      <c r="D15" s="776"/>
      <c r="E15" s="776"/>
      <c r="F15" s="776" t="s">
        <v>515</v>
      </c>
      <c r="G15" s="776"/>
      <c r="H15" s="776"/>
      <c r="I15" s="776"/>
      <c r="J15" s="164"/>
    </row>
    <row r="16" spans="1:14" ht="24" customHeight="1">
      <c r="A16" s="775" t="s">
        <v>516</v>
      </c>
      <c r="B16" s="775"/>
      <c r="C16" s="775"/>
      <c r="D16" s="775"/>
      <c r="E16" s="775"/>
      <c r="F16" s="775"/>
      <c r="G16" s="775"/>
      <c r="H16" s="775"/>
      <c r="I16" s="775"/>
      <c r="J16" s="165"/>
    </row>
    <row r="17" spans="1:9" ht="24" customHeight="1">
      <c r="A17" s="697" t="s">
        <v>517</v>
      </c>
      <c r="B17" s="697"/>
      <c r="C17" s="697"/>
      <c r="D17" s="697"/>
      <c r="E17" s="125" t="str">
        <f>IF($N$1="YES","--N.A.--",IF($D$13=$C$15,"his/her","my"))</f>
        <v>his/her</v>
      </c>
      <c r="F17" s="698" t="s">
        <v>518</v>
      </c>
      <c r="G17" s="698"/>
      <c r="H17" s="698"/>
      <c r="I17" s="698"/>
    </row>
    <row r="18" spans="1:9" ht="15.6">
      <c r="A18" s="125"/>
      <c r="B18" s="125"/>
      <c r="C18" s="125"/>
      <c r="D18" s="125"/>
      <c r="E18" s="125"/>
      <c r="F18" s="125"/>
      <c r="G18" s="125"/>
      <c r="H18" s="125"/>
      <c r="I18" s="125"/>
    </row>
    <row r="19" spans="1:9" ht="15.6">
      <c r="A19" s="125"/>
      <c r="B19" s="125"/>
      <c r="C19" s="125"/>
      <c r="D19" s="125"/>
      <c r="E19" s="125"/>
      <c r="F19" s="698" t="s">
        <v>519</v>
      </c>
      <c r="G19" s="698"/>
      <c r="H19" s="698"/>
      <c r="I19" s="698"/>
    </row>
    <row r="20" spans="1:9" ht="15.6">
      <c r="A20" s="125"/>
      <c r="B20" s="125"/>
      <c r="C20" s="125"/>
      <c r="D20" s="125"/>
      <c r="E20" s="125"/>
      <c r="F20" s="135"/>
      <c r="G20" s="135"/>
      <c r="H20" s="135"/>
      <c r="I20" s="135"/>
    </row>
    <row r="21" spans="1:9" ht="21" customHeight="1">
      <c r="A21" s="125"/>
      <c r="B21" s="125"/>
      <c r="C21" s="125"/>
      <c r="D21" s="125"/>
      <c r="E21" s="166"/>
      <c r="F21" s="771" t="str">
        <f>IF($N$1="YES","--N.A.--",[1]Pravesh!$D$230)</f>
        <v>Kasturi Devi I husband of Kalu Ram</v>
      </c>
      <c r="G21" s="771"/>
      <c r="H21" s="771"/>
      <c r="I21" s="771"/>
    </row>
    <row r="22" spans="1:9" ht="15.6">
      <c r="A22" s="125"/>
      <c r="B22" s="125"/>
      <c r="C22" s="125"/>
      <c r="D22" s="166"/>
      <c r="E22" s="166"/>
      <c r="F22" s="771"/>
      <c r="G22" s="771"/>
      <c r="H22" s="771"/>
      <c r="I22" s="771"/>
    </row>
    <row r="23" spans="1:9" ht="15.6">
      <c r="A23" s="125"/>
      <c r="B23" s="125"/>
      <c r="C23" s="125"/>
      <c r="D23" s="125"/>
      <c r="E23" s="167"/>
      <c r="F23" s="772" t="str">
        <f>IF($N$1="YES","--N.A.--",[1]Mastersheet!$B$4)</f>
        <v>CLASS IV</v>
      </c>
      <c r="G23" s="772"/>
      <c r="H23" s="772"/>
      <c r="I23" s="773"/>
    </row>
    <row r="24" spans="1:9" ht="19.5" customHeight="1">
      <c r="A24" s="125" t="s">
        <v>501</v>
      </c>
      <c r="B24" s="125"/>
      <c r="C24" s="125"/>
      <c r="D24" s="125"/>
      <c r="E24" s="125"/>
      <c r="F24" s="125" t="s">
        <v>428</v>
      </c>
      <c r="G24" s="125"/>
      <c r="H24" s="125"/>
      <c r="I24" s="125"/>
    </row>
    <row r="25" spans="1:9" ht="15.6">
      <c r="A25" s="125"/>
      <c r="B25" s="125"/>
      <c r="C25" s="125"/>
      <c r="D25" s="125"/>
      <c r="E25" s="125"/>
      <c r="F25" s="125"/>
      <c r="G25" s="125"/>
      <c r="H25" s="125"/>
      <c r="I25" s="125"/>
    </row>
    <row r="26" spans="1:9">
      <c r="A26" s="774" t="s">
        <v>520</v>
      </c>
      <c r="B26" s="774"/>
      <c r="C26" s="774"/>
      <c r="D26" s="774"/>
      <c r="E26" s="774"/>
      <c r="F26" s="774"/>
      <c r="G26" s="774"/>
      <c r="H26" s="774"/>
      <c r="I26" s="774"/>
    </row>
    <row r="27" spans="1:9" ht="18" customHeight="1">
      <c r="A27" s="774"/>
      <c r="B27" s="774"/>
      <c r="C27" s="774"/>
      <c r="D27" s="774"/>
      <c r="E27" s="774"/>
      <c r="F27" s="774"/>
      <c r="G27" s="774"/>
      <c r="H27" s="774"/>
      <c r="I27" s="774"/>
    </row>
    <row r="28" spans="1:9">
      <c r="A28" s="774"/>
      <c r="B28" s="774"/>
      <c r="C28" s="774"/>
      <c r="D28" s="774"/>
      <c r="E28" s="774"/>
      <c r="F28" s="774"/>
      <c r="G28" s="774"/>
      <c r="H28" s="774"/>
      <c r="I28" s="774"/>
    </row>
    <row r="29" spans="1:9" ht="18" customHeight="1">
      <c r="A29" s="774"/>
      <c r="B29" s="774"/>
      <c r="C29" s="774"/>
      <c r="D29" s="774"/>
      <c r="E29" s="774"/>
      <c r="F29" s="774"/>
      <c r="G29" s="774"/>
      <c r="H29" s="774"/>
      <c r="I29" s="774"/>
    </row>
    <row r="30" spans="1:9" ht="15.6">
      <c r="A30" s="125"/>
      <c r="B30" s="125"/>
      <c r="C30" s="125"/>
      <c r="D30" s="125"/>
      <c r="E30" s="125"/>
      <c r="F30" s="698" t="s">
        <v>521</v>
      </c>
      <c r="G30" s="698"/>
      <c r="H30" s="125"/>
      <c r="I30" s="125"/>
    </row>
    <row r="31" spans="1:9" ht="15.6">
      <c r="A31" s="125"/>
      <c r="B31" s="125"/>
      <c r="C31" s="125"/>
      <c r="D31" s="125"/>
      <c r="E31" s="125"/>
      <c r="F31" s="125"/>
      <c r="G31" s="125"/>
      <c r="H31" s="125"/>
      <c r="I31" s="125"/>
    </row>
    <row r="32" spans="1:9" ht="27" customHeight="1">
      <c r="A32" s="125"/>
      <c r="B32" s="125"/>
      <c r="C32" s="125"/>
      <c r="D32" s="125"/>
      <c r="E32" s="125"/>
      <c r="F32" s="125" t="s">
        <v>522</v>
      </c>
      <c r="G32" s="125"/>
      <c r="H32" s="125"/>
      <c r="I32" s="125"/>
    </row>
    <row r="33" spans="1:9" ht="15.6">
      <c r="A33" s="125"/>
      <c r="B33" s="125"/>
      <c r="C33" s="125"/>
      <c r="D33" s="125"/>
      <c r="E33" s="125"/>
      <c r="F33" s="125"/>
      <c r="G33" s="125"/>
      <c r="H33" s="125"/>
      <c r="I33" s="168">
        <v>23</v>
      </c>
    </row>
    <row r="34" spans="1:9" ht="15.6">
      <c r="A34" s="703" t="s">
        <v>507</v>
      </c>
      <c r="B34" s="703"/>
      <c r="C34" s="703"/>
      <c r="D34" s="703"/>
      <c r="E34" s="703"/>
      <c r="F34" s="703"/>
      <c r="G34" s="703"/>
      <c r="H34" s="703"/>
      <c r="I34" s="703"/>
    </row>
    <row r="35" spans="1:9" ht="15.6">
      <c r="A35" s="698" t="s">
        <v>508</v>
      </c>
      <c r="B35" s="698"/>
      <c r="C35" s="698"/>
      <c r="D35" s="698"/>
      <c r="E35" s="698"/>
      <c r="F35" s="698"/>
      <c r="G35" s="698"/>
      <c r="H35" s="698"/>
      <c r="I35" s="698"/>
    </row>
    <row r="36" spans="1:9">
      <c r="A36" s="701" t="s">
        <v>509</v>
      </c>
      <c r="B36" s="701"/>
      <c r="C36" s="701"/>
      <c r="D36" s="701"/>
      <c r="E36" s="701"/>
      <c r="F36" s="701"/>
      <c r="G36" s="701"/>
      <c r="H36" s="701"/>
      <c r="I36" s="701"/>
    </row>
    <row r="37" spans="1:9" ht="18.75" customHeight="1">
      <c r="A37" s="701"/>
      <c r="B37" s="701"/>
      <c r="C37" s="701"/>
      <c r="D37" s="701"/>
      <c r="E37" s="701"/>
      <c r="F37" s="701"/>
      <c r="G37" s="701"/>
      <c r="H37" s="701"/>
      <c r="I37" s="701"/>
    </row>
    <row r="38" spans="1:9" ht="15.6">
      <c r="A38" s="698" t="s">
        <v>510</v>
      </c>
      <c r="B38" s="698"/>
      <c r="C38" s="698"/>
      <c r="D38" s="698"/>
      <c r="E38" s="698"/>
      <c r="F38" s="698"/>
      <c r="G38" s="698"/>
      <c r="H38" s="698"/>
      <c r="I38" s="698"/>
    </row>
    <row r="39" spans="1:9" ht="15.6">
      <c r="A39" s="125" t="s">
        <v>145</v>
      </c>
      <c r="B39" s="125"/>
      <c r="C39" s="125"/>
      <c r="D39" s="125"/>
      <c r="E39" s="125"/>
      <c r="F39" s="125"/>
      <c r="G39" s="125"/>
      <c r="H39" s="125"/>
      <c r="I39" s="125"/>
    </row>
    <row r="40" spans="1:9" ht="15.6">
      <c r="A40" s="143" t="s">
        <v>511</v>
      </c>
      <c r="B40" s="125"/>
      <c r="C40" s="125"/>
      <c r="D40" s="125"/>
      <c r="E40" s="125"/>
      <c r="F40" s="125"/>
      <c r="G40" s="125"/>
      <c r="H40" s="125"/>
      <c r="I40" s="125"/>
    </row>
    <row r="41" spans="1:9" ht="15.6">
      <c r="A41" s="715" t="str">
        <f>IF($N$1="YES","--N.A.--",[1]Mastersheet!$G$9)</f>
        <v>EXTRA ASSISTANT COMMISSIONER  COLONISATION,  (ADMINSTRATION) BIKANER</v>
      </c>
      <c r="B41" s="715"/>
      <c r="C41" s="715"/>
      <c r="D41" s="715"/>
      <c r="E41" s="125"/>
      <c r="F41" s="125"/>
      <c r="G41" s="125"/>
      <c r="H41" s="125"/>
      <c r="I41" s="125"/>
    </row>
    <row r="42" spans="1:9" ht="21" customHeight="1">
      <c r="A42" s="715"/>
      <c r="B42" s="715"/>
      <c r="C42" s="715"/>
      <c r="D42" s="715"/>
      <c r="E42" s="125"/>
      <c r="F42" s="125"/>
      <c r="G42" s="125"/>
      <c r="H42" s="125"/>
      <c r="I42" s="125"/>
    </row>
    <row r="43" spans="1:9" ht="27" customHeight="1">
      <c r="A43" s="125"/>
      <c r="B43" s="143" t="s">
        <v>512</v>
      </c>
      <c r="C43" s="125"/>
      <c r="D43" s="125"/>
      <c r="E43" s="125"/>
      <c r="F43" s="125"/>
      <c r="G43" s="125"/>
      <c r="H43" s="125"/>
      <c r="I43" s="125"/>
    </row>
    <row r="44" spans="1:9" ht="19.5" customHeight="1">
      <c r="A44" s="125" t="s">
        <v>421</v>
      </c>
      <c r="B44" s="125"/>
      <c r="C44" s="125"/>
      <c r="D44" s="125"/>
      <c r="E44" s="125"/>
      <c r="F44" s="125"/>
      <c r="G44" s="125"/>
      <c r="H44" s="125"/>
      <c r="I44" s="125"/>
    </row>
    <row r="45" spans="1:9" ht="15.6">
      <c r="A45" s="125"/>
      <c r="B45" s="698" t="str">
        <f>IF($N$1="YES","--N.A.--",[1]Pravesh!$D$228)</f>
        <v>I husband of</v>
      </c>
      <c r="C45" s="698"/>
      <c r="D45" s="698" t="str">
        <f>IF($N$1="YES","--N.A.--",[1]Mastersheet!$B$3)</f>
        <v>KALU RAM</v>
      </c>
      <c r="E45" s="698"/>
      <c r="F45" s="698"/>
      <c r="G45" s="698"/>
      <c r="H45" s="698"/>
      <c r="I45" s="125"/>
    </row>
    <row r="46" spans="1:9" ht="26.25" customHeight="1">
      <c r="A46" s="697" t="s">
        <v>446</v>
      </c>
      <c r="B46" s="697"/>
      <c r="C46" s="698" t="str">
        <f>$F$23</f>
        <v>CLASS IV</v>
      </c>
      <c r="D46" s="698"/>
      <c r="E46" s="698"/>
      <c r="F46" s="698"/>
      <c r="G46" s="698" t="s">
        <v>513</v>
      </c>
      <c r="H46" s="698"/>
      <c r="I46" s="135"/>
    </row>
    <row r="47" spans="1:9" ht="20.25" customHeight="1">
      <c r="A47" s="775" t="s">
        <v>514</v>
      </c>
      <c r="B47" s="775"/>
      <c r="C47" s="776" t="str">
        <f>IF($B$13="I husband of",$D$13,"I")</f>
        <v>KALU RAM</v>
      </c>
      <c r="D47" s="776"/>
      <c r="E47" s="776"/>
      <c r="F47" s="776" t="s">
        <v>515</v>
      </c>
      <c r="G47" s="776"/>
      <c r="H47" s="776"/>
      <c r="I47" s="776"/>
    </row>
    <row r="48" spans="1:9" ht="18.75" customHeight="1">
      <c r="A48" s="775" t="s">
        <v>516</v>
      </c>
      <c r="B48" s="775"/>
      <c r="C48" s="775"/>
      <c r="D48" s="775"/>
      <c r="E48" s="775"/>
      <c r="F48" s="775"/>
      <c r="G48" s="775"/>
      <c r="H48" s="775"/>
      <c r="I48" s="775"/>
    </row>
    <row r="49" spans="1:9" ht="20.25" customHeight="1">
      <c r="A49" s="697" t="s">
        <v>517</v>
      </c>
      <c r="B49" s="697"/>
      <c r="C49" s="697"/>
      <c r="D49" s="697"/>
      <c r="E49" s="125" t="str">
        <f>IF($D$13=$C$15,"his/her","my")</f>
        <v>his/her</v>
      </c>
      <c r="F49" s="697" t="s">
        <v>518</v>
      </c>
      <c r="G49" s="697"/>
      <c r="H49" s="697"/>
      <c r="I49" s="697"/>
    </row>
    <row r="50" spans="1:9" ht="15.6">
      <c r="A50" s="125"/>
      <c r="B50" s="125"/>
      <c r="C50" s="125"/>
      <c r="D50" s="125"/>
      <c r="E50" s="125"/>
      <c r="F50" s="125"/>
      <c r="G50" s="125"/>
      <c r="H50" s="125"/>
      <c r="I50" s="125"/>
    </row>
    <row r="51" spans="1:9" ht="15.6">
      <c r="A51" s="125"/>
      <c r="B51" s="125"/>
      <c r="C51" s="125"/>
      <c r="D51" s="125"/>
      <c r="E51" s="125"/>
      <c r="F51" s="698" t="s">
        <v>519</v>
      </c>
      <c r="G51" s="698"/>
      <c r="H51" s="698"/>
      <c r="I51" s="698"/>
    </row>
    <row r="52" spans="1:9" ht="17.25" customHeight="1">
      <c r="A52" s="125"/>
      <c r="B52" s="125"/>
      <c r="C52" s="125"/>
      <c r="D52" s="125"/>
      <c r="E52" s="125"/>
      <c r="F52" s="135"/>
      <c r="G52" s="135"/>
      <c r="H52" s="135"/>
      <c r="I52" s="135"/>
    </row>
    <row r="53" spans="1:9" ht="15.6">
      <c r="A53" s="125"/>
      <c r="B53" s="125"/>
      <c r="C53" s="125"/>
      <c r="D53" s="125"/>
      <c r="E53" s="166"/>
      <c r="F53" s="771" t="str">
        <f>IF($N$1="YES","--N.A.--",[1]Pravesh!$D$230)</f>
        <v>Kasturi Devi I husband of Kalu Ram</v>
      </c>
      <c r="G53" s="771"/>
      <c r="H53" s="771"/>
      <c r="I53" s="771"/>
    </row>
    <row r="54" spans="1:9" ht="15.6">
      <c r="A54" s="125"/>
      <c r="B54" s="125"/>
      <c r="C54" s="125"/>
      <c r="D54" s="166"/>
      <c r="E54" s="166"/>
      <c r="F54" s="771"/>
      <c r="G54" s="771"/>
      <c r="H54" s="771"/>
      <c r="I54" s="771"/>
    </row>
    <row r="55" spans="1:9" ht="15.6">
      <c r="A55" s="125"/>
      <c r="B55" s="125"/>
      <c r="C55" s="125"/>
      <c r="D55" s="125"/>
      <c r="E55" s="167"/>
      <c r="F55" s="772" t="str">
        <f>IF($N$1="YES","--N.A.--",[1]Mastersheet!$B$4)</f>
        <v>CLASS IV</v>
      </c>
      <c r="G55" s="772"/>
      <c r="H55" s="772"/>
      <c r="I55" s="773"/>
    </row>
    <row r="56" spans="1:9" ht="15.6">
      <c r="A56" s="125" t="s">
        <v>501</v>
      </c>
      <c r="B56" s="125"/>
      <c r="C56" s="125"/>
      <c r="D56" s="125"/>
      <c r="E56" s="125"/>
      <c r="F56" s="125" t="s">
        <v>428</v>
      </c>
      <c r="G56" s="125"/>
      <c r="H56" s="125"/>
      <c r="I56" s="125"/>
    </row>
    <row r="57" spans="1:9" ht="15.6">
      <c r="A57" s="125"/>
      <c r="B57" s="125"/>
      <c r="C57" s="125"/>
      <c r="D57" s="125"/>
      <c r="E57" s="125"/>
      <c r="F57" s="125"/>
      <c r="G57" s="125"/>
      <c r="H57" s="125"/>
      <c r="I57" s="125"/>
    </row>
    <row r="58" spans="1:9">
      <c r="A58" s="774" t="s">
        <v>520</v>
      </c>
      <c r="B58" s="774"/>
      <c r="C58" s="774"/>
      <c r="D58" s="774"/>
      <c r="E58" s="774"/>
      <c r="F58" s="774"/>
      <c r="G58" s="774"/>
      <c r="H58" s="774"/>
      <c r="I58" s="774"/>
    </row>
    <row r="59" spans="1:9">
      <c r="A59" s="774"/>
      <c r="B59" s="774"/>
      <c r="C59" s="774"/>
      <c r="D59" s="774"/>
      <c r="E59" s="774"/>
      <c r="F59" s="774"/>
      <c r="G59" s="774"/>
      <c r="H59" s="774"/>
      <c r="I59" s="774"/>
    </row>
    <row r="60" spans="1:9">
      <c r="A60" s="774"/>
      <c r="B60" s="774"/>
      <c r="C60" s="774"/>
      <c r="D60" s="774"/>
      <c r="E60" s="774"/>
      <c r="F60" s="774"/>
      <c r="G60" s="774"/>
      <c r="H60" s="774"/>
      <c r="I60" s="774"/>
    </row>
    <row r="61" spans="1:9">
      <c r="A61" s="774"/>
      <c r="B61" s="774"/>
      <c r="C61" s="774"/>
      <c r="D61" s="774"/>
      <c r="E61" s="774"/>
      <c r="F61" s="774"/>
      <c r="G61" s="774"/>
      <c r="H61" s="774"/>
      <c r="I61" s="774"/>
    </row>
    <row r="62" spans="1:9" ht="15.6">
      <c r="A62" s="125"/>
      <c r="B62" s="125"/>
      <c r="C62" s="125"/>
      <c r="D62" s="125"/>
      <c r="E62" s="125"/>
      <c r="F62" s="698" t="s">
        <v>521</v>
      </c>
      <c r="G62" s="698"/>
      <c r="H62" s="125"/>
      <c r="I62" s="125"/>
    </row>
    <row r="63" spans="1:9" ht="15.6">
      <c r="A63" s="125"/>
      <c r="B63" s="125"/>
      <c r="C63" s="125"/>
      <c r="D63" s="125"/>
      <c r="E63" s="125"/>
      <c r="F63" s="125"/>
      <c r="G63" s="125"/>
      <c r="H63" s="125"/>
      <c r="I63" s="125"/>
    </row>
    <row r="64" spans="1:9" ht="15.6">
      <c r="A64" s="125"/>
      <c r="B64" s="125"/>
      <c r="C64" s="125"/>
      <c r="D64" s="125"/>
      <c r="E64" s="125"/>
      <c r="F64" s="125" t="s">
        <v>522</v>
      </c>
      <c r="G64" s="125"/>
      <c r="H64" s="125"/>
      <c r="I64" s="125"/>
    </row>
    <row r="65" spans="1:9">
      <c r="A65" s="160"/>
      <c r="B65" s="160"/>
      <c r="C65" s="160"/>
      <c r="D65" s="160"/>
      <c r="E65" s="160"/>
      <c r="F65" s="160"/>
      <c r="G65" s="160"/>
      <c r="H65" s="160"/>
      <c r="I65" s="160"/>
    </row>
    <row r="66" spans="1:9">
      <c r="A66" s="160"/>
      <c r="B66" s="160"/>
      <c r="C66" s="160"/>
      <c r="D66" s="160"/>
      <c r="E66" s="160"/>
      <c r="F66" s="160"/>
      <c r="G66" s="160"/>
      <c r="H66" s="160"/>
      <c r="I66" s="160"/>
    </row>
  </sheetData>
  <mergeCells count="43">
    <mergeCell ref="A15:B15"/>
    <mergeCell ref="C15:E15"/>
    <mergeCell ref="F15:I15"/>
    <mergeCell ref="A2:I2"/>
    <mergeCell ref="A3:I3"/>
    <mergeCell ref="A4:I5"/>
    <mergeCell ref="A6:I6"/>
    <mergeCell ref="G7:I10"/>
    <mergeCell ref="A9:D10"/>
    <mergeCell ref="B13:C13"/>
    <mergeCell ref="D13:H13"/>
    <mergeCell ref="A14:B14"/>
    <mergeCell ref="C14:F14"/>
    <mergeCell ref="G14:H14"/>
    <mergeCell ref="A38:I38"/>
    <mergeCell ref="A16:I16"/>
    <mergeCell ref="A17:D17"/>
    <mergeCell ref="F17:I17"/>
    <mergeCell ref="F19:I19"/>
    <mergeCell ref="F21:I22"/>
    <mergeCell ref="F23:I23"/>
    <mergeCell ref="A26:I29"/>
    <mergeCell ref="F30:G30"/>
    <mergeCell ref="A34:I34"/>
    <mergeCell ref="A35:I35"/>
    <mergeCell ref="A36:I37"/>
    <mergeCell ref="A41:D42"/>
    <mergeCell ref="B45:C45"/>
    <mergeCell ref="D45:H45"/>
    <mergeCell ref="A46:B46"/>
    <mergeCell ref="C46:F46"/>
    <mergeCell ref="G46:H46"/>
    <mergeCell ref="A47:B47"/>
    <mergeCell ref="C47:E47"/>
    <mergeCell ref="F47:I47"/>
    <mergeCell ref="A48:I48"/>
    <mergeCell ref="A49:D49"/>
    <mergeCell ref="F49:I49"/>
    <mergeCell ref="F51:I51"/>
    <mergeCell ref="F53:I54"/>
    <mergeCell ref="F55:I55"/>
    <mergeCell ref="A58:I61"/>
    <mergeCell ref="F62:G62"/>
  </mergeCells>
  <pageMargins left="0.74803149606299213" right="0.35433070866141736" top="0.59055118110236227" bottom="0.59055118110236227" header="0.51181102362204722" footer="0.59055118110236227"/>
  <pageSetup paperSize="9" orientation="portrait" r:id="rId1"/>
  <headerFooter alignWithMargins="0">
    <oddFooter>&amp;L16.18.1.22.5.19.8√97263.0458756048</oddFooter>
  </headerFooter>
  <rowBreaks count="1" manualBreakCount="1">
    <brk id="32" max="8" man="1"/>
  </rowBreaks>
</worksheet>
</file>

<file path=xl/worksheets/sheet14.xml><?xml version="1.0" encoding="utf-8"?>
<worksheet xmlns="http://schemas.openxmlformats.org/spreadsheetml/2006/main" xmlns:r="http://schemas.openxmlformats.org/officeDocument/2006/relationships">
  <sheetPr codeName="Sheet51"/>
  <dimension ref="A1:N49"/>
  <sheetViews>
    <sheetView view="pageBreakPreview" topLeftCell="A31" zoomScaleSheetLayoutView="100" workbookViewId="0">
      <selection activeCell="B46" sqref="B46:C46"/>
    </sheetView>
  </sheetViews>
  <sheetFormatPr defaultColWidth="9.109375" defaultRowHeight="16.2"/>
  <cols>
    <col min="1" max="7" width="9.109375" style="148"/>
    <col min="8" max="8" width="8.6640625" style="148" customWidth="1"/>
    <col min="9" max="9" width="9.109375" style="148"/>
    <col min="10" max="10" width="12.88671875" style="148" customWidth="1"/>
    <col min="11" max="13" width="9.109375" style="148"/>
    <col min="14" max="14" width="0" style="148" hidden="1" customWidth="1"/>
    <col min="15" max="16384" width="9.109375" style="148"/>
  </cols>
  <sheetData>
    <row r="1" spans="1:14">
      <c r="A1" s="122"/>
      <c r="B1" s="122"/>
      <c r="C1" s="122"/>
      <c r="D1" s="122"/>
      <c r="E1" s="122"/>
      <c r="F1" s="122"/>
      <c r="G1" s="122"/>
      <c r="H1" s="122"/>
      <c r="I1" s="122"/>
      <c r="J1" s="122">
        <v>24</v>
      </c>
      <c r="N1" s="169" t="str">
        <f>[1]Mastersheet!$H$24</f>
        <v>NO</v>
      </c>
    </row>
    <row r="2" spans="1:14">
      <c r="A2" s="703" t="s">
        <v>523</v>
      </c>
      <c r="B2" s="703"/>
      <c r="C2" s="703"/>
      <c r="D2" s="703"/>
      <c r="E2" s="703"/>
      <c r="F2" s="703"/>
      <c r="G2" s="703"/>
      <c r="H2" s="703"/>
      <c r="I2" s="703"/>
      <c r="J2" s="703"/>
    </row>
    <row r="3" spans="1:14">
      <c r="A3" s="703" t="s">
        <v>524</v>
      </c>
      <c r="B3" s="703"/>
      <c r="C3" s="703"/>
      <c r="D3" s="703"/>
      <c r="E3" s="703"/>
      <c r="F3" s="703"/>
      <c r="G3" s="703"/>
      <c r="H3" s="703"/>
      <c r="I3" s="703"/>
      <c r="J3" s="703"/>
    </row>
    <row r="4" spans="1:14" ht="18" customHeight="1">
      <c r="A4" s="701" t="s">
        <v>525</v>
      </c>
      <c r="B4" s="701"/>
      <c r="C4" s="701"/>
      <c r="D4" s="701"/>
      <c r="E4" s="701"/>
      <c r="F4" s="701"/>
      <c r="G4" s="701"/>
      <c r="H4" s="701"/>
      <c r="I4" s="701"/>
      <c r="J4" s="701"/>
    </row>
    <row r="5" spans="1:14">
      <c r="A5" s="701"/>
      <c r="B5" s="701"/>
      <c r="C5" s="701"/>
      <c r="D5" s="701"/>
      <c r="E5" s="701"/>
      <c r="F5" s="701"/>
      <c r="G5" s="701"/>
      <c r="H5" s="701"/>
      <c r="I5" s="701"/>
      <c r="J5" s="701"/>
    </row>
    <row r="6" spans="1:14">
      <c r="A6" s="125" t="s">
        <v>145</v>
      </c>
      <c r="B6" s="125"/>
      <c r="C6" s="125"/>
      <c r="D6" s="125"/>
      <c r="E6" s="125"/>
      <c r="F6" s="125"/>
      <c r="G6" s="125"/>
      <c r="H6" s="125"/>
      <c r="I6" s="125"/>
      <c r="J6" s="125"/>
    </row>
    <row r="7" spans="1:14">
      <c r="A7" s="697" t="s">
        <v>526</v>
      </c>
      <c r="B7" s="697"/>
      <c r="C7" s="697"/>
      <c r="D7" s="125"/>
      <c r="E7" s="125"/>
      <c r="F7" s="125"/>
      <c r="G7" s="782" t="str">
        <f>IF($N$1="NO","THE FORM NO 27 IS NOT APPLICABLE DUE TO NOT HAVING ANY GOVTT. ACCOMMODATION","")</f>
        <v>THE FORM NO 27 IS NOT APPLICABLE DUE TO NOT HAVING ANY GOVTT. ACCOMMODATION</v>
      </c>
      <c r="H7" s="782"/>
      <c r="I7" s="782"/>
      <c r="J7" s="125"/>
    </row>
    <row r="8" spans="1:14">
      <c r="A8" s="697" t="s">
        <v>527</v>
      </c>
      <c r="B8" s="697"/>
      <c r="C8" s="697"/>
      <c r="D8" s="125"/>
      <c r="E8" s="125"/>
      <c r="F8" s="125"/>
      <c r="G8" s="782"/>
      <c r="H8" s="782"/>
      <c r="I8" s="782"/>
      <c r="J8" s="125"/>
    </row>
    <row r="9" spans="1:14">
      <c r="A9" s="158" t="s">
        <v>528</v>
      </c>
      <c r="B9" s="125"/>
      <c r="C9" s="125"/>
      <c r="D9" s="125"/>
      <c r="E9" s="125"/>
      <c r="F9" s="125"/>
      <c r="G9" s="782"/>
      <c r="H9" s="782"/>
      <c r="I9" s="782"/>
      <c r="J9" s="125"/>
    </row>
    <row r="10" spans="1:14">
      <c r="A10" s="158" t="s">
        <v>529</v>
      </c>
      <c r="B10" s="125"/>
      <c r="C10" s="125"/>
      <c r="D10" s="125"/>
      <c r="E10" s="125"/>
      <c r="F10" s="125"/>
      <c r="G10" s="782"/>
      <c r="H10" s="782"/>
      <c r="I10" s="782"/>
      <c r="J10" s="125"/>
    </row>
    <row r="11" spans="1:14">
      <c r="A11" s="698" t="s">
        <v>530</v>
      </c>
      <c r="B11" s="698"/>
      <c r="C11" s="698"/>
      <c r="D11" s="698"/>
      <c r="E11" s="698"/>
      <c r="F11" s="698"/>
      <c r="G11" s="698"/>
      <c r="H11" s="698"/>
      <c r="I11" s="698"/>
      <c r="J11" s="125"/>
    </row>
    <row r="12" spans="1:14">
      <c r="A12" s="125" t="s">
        <v>421</v>
      </c>
      <c r="B12" s="125"/>
      <c r="C12" s="125"/>
      <c r="D12" s="125"/>
      <c r="E12" s="125"/>
      <c r="F12" s="125"/>
      <c r="G12" s="125"/>
      <c r="H12" s="125"/>
      <c r="I12" s="125"/>
      <c r="J12" s="125"/>
    </row>
    <row r="13" spans="1:14">
      <c r="A13" s="125"/>
      <c r="B13" s="698" t="str">
        <f>IF($N$1="YES",[1]Pravesh!D228,"--N.A.---")</f>
        <v>--N.A.---</v>
      </c>
      <c r="C13" s="698"/>
      <c r="D13" s="698" t="str">
        <f>IF($N$1="YES",[1]Mastersheet!$B$3,"----------N.A.--------------")</f>
        <v>----------N.A.--------------</v>
      </c>
      <c r="E13" s="698"/>
      <c r="F13" s="698"/>
      <c r="G13" s="698"/>
      <c r="H13" s="698"/>
      <c r="I13" s="698" t="s">
        <v>446</v>
      </c>
      <c r="J13" s="698"/>
    </row>
    <row r="14" spans="1:14" ht="29.25" customHeight="1">
      <c r="A14" s="738" t="str">
        <f>IF($N$1="YES",[1]Mastersheet!B4,"----------")</f>
        <v>----------</v>
      </c>
      <c r="B14" s="738"/>
      <c r="C14" s="738"/>
      <c r="D14" s="761" t="s">
        <v>477</v>
      </c>
      <c r="E14" s="761"/>
      <c r="F14" s="738" t="str">
        <f>IF($N$1="YES",[1]Mastersheet!B5,"-------------------N.A.----------------------------")</f>
        <v>-------------------N.A.----------------------------</v>
      </c>
      <c r="G14" s="738"/>
      <c r="H14" s="738"/>
      <c r="I14" s="738"/>
      <c r="J14" s="738"/>
    </row>
    <row r="15" spans="1:14" ht="21.75" customHeight="1">
      <c r="A15" s="694" t="s">
        <v>531</v>
      </c>
      <c r="B15" s="694"/>
      <c r="C15" s="694"/>
      <c r="D15" s="694"/>
      <c r="E15" s="694"/>
      <c r="F15" s="694"/>
      <c r="G15" s="694"/>
      <c r="H15" s="694"/>
      <c r="I15" s="694"/>
      <c r="J15" s="694"/>
    </row>
    <row r="16" spans="1:14">
      <c r="A16" s="694"/>
      <c r="B16" s="694"/>
      <c r="C16" s="694"/>
      <c r="D16" s="694"/>
      <c r="E16" s="694"/>
      <c r="F16" s="694"/>
      <c r="G16" s="694"/>
      <c r="H16" s="694"/>
      <c r="I16" s="694"/>
      <c r="J16" s="694"/>
    </row>
    <row r="17" spans="1:10">
      <c r="A17" s="125">
        <v>1</v>
      </c>
      <c r="B17" s="697" t="s">
        <v>532</v>
      </c>
      <c r="C17" s="697"/>
      <c r="D17" s="697"/>
      <c r="E17" s="737" t="str">
        <f>[1]Pravesh!A351</f>
        <v>NIL</v>
      </c>
      <c r="F17" s="697"/>
      <c r="G17" s="697"/>
      <c r="H17" s="697"/>
      <c r="I17" s="697"/>
      <c r="J17" s="697"/>
    </row>
    <row r="18" spans="1:10">
      <c r="A18" s="125">
        <v>2</v>
      </c>
      <c r="B18" s="697" t="s">
        <v>533</v>
      </c>
      <c r="C18" s="697"/>
      <c r="D18" s="697"/>
      <c r="E18" s="737" t="str">
        <f>[1]Pravesh!B351</f>
        <v>NIL</v>
      </c>
      <c r="F18" s="697"/>
      <c r="G18" s="697"/>
      <c r="H18" s="697"/>
      <c r="I18" s="697"/>
      <c r="J18" s="697"/>
    </row>
    <row r="19" spans="1:10">
      <c r="A19" s="125">
        <v>3</v>
      </c>
      <c r="B19" s="697" t="s">
        <v>534</v>
      </c>
      <c r="C19" s="697"/>
      <c r="D19" s="697"/>
      <c r="E19" s="737" t="str">
        <f>[1]Pravesh!D351</f>
        <v>NIL</v>
      </c>
      <c r="F19" s="697"/>
      <c r="G19" s="697"/>
      <c r="H19" s="697"/>
      <c r="I19" s="697"/>
      <c r="J19" s="697"/>
    </row>
    <row r="20" spans="1:10">
      <c r="A20" s="697" t="s">
        <v>535</v>
      </c>
      <c r="B20" s="697"/>
      <c r="C20" s="697"/>
      <c r="D20" s="697"/>
      <c r="E20" s="737" t="str">
        <f>[1]Pravesh!G351</f>
        <v>NIL</v>
      </c>
      <c r="F20" s="697"/>
      <c r="G20" s="697"/>
      <c r="H20" s="697"/>
      <c r="I20" s="697"/>
      <c r="J20" s="697"/>
    </row>
    <row r="21" spans="1:10">
      <c r="A21" s="697" t="s">
        <v>536</v>
      </c>
      <c r="B21" s="697"/>
      <c r="C21" s="697"/>
      <c r="D21" s="697"/>
      <c r="E21" s="737" t="str">
        <f>[1]Pravesh!H351</f>
        <v>NIL</v>
      </c>
      <c r="F21" s="697"/>
      <c r="G21" s="697"/>
      <c r="H21" s="697"/>
      <c r="I21" s="697"/>
      <c r="J21" s="697"/>
    </row>
    <row r="22" spans="1:10">
      <c r="A22" s="697" t="s">
        <v>537</v>
      </c>
      <c r="B22" s="697"/>
      <c r="C22" s="697"/>
      <c r="D22" s="697"/>
      <c r="E22" s="697"/>
      <c r="F22" s="697"/>
      <c r="G22" s="697"/>
      <c r="H22" s="697"/>
      <c r="I22" s="697"/>
      <c r="J22" s="697"/>
    </row>
    <row r="23" spans="1:10">
      <c r="A23" s="697" t="s">
        <v>538</v>
      </c>
      <c r="B23" s="697"/>
      <c r="C23" s="697"/>
      <c r="D23" s="697"/>
      <c r="E23" s="697"/>
      <c r="F23" s="697"/>
      <c r="G23" s="697"/>
      <c r="H23" s="697"/>
      <c r="I23" s="697"/>
      <c r="J23" s="697"/>
    </row>
    <row r="24" spans="1:10">
      <c r="A24" s="125"/>
      <c r="B24" s="125"/>
      <c r="C24" s="125"/>
      <c r="D24" s="125"/>
      <c r="E24" s="125"/>
      <c r="F24" s="143"/>
      <c r="G24" s="143"/>
      <c r="H24" s="143"/>
      <c r="I24" s="143" t="s">
        <v>499</v>
      </c>
      <c r="J24" s="143"/>
    </row>
    <row r="25" spans="1:10">
      <c r="A25" s="143" t="s">
        <v>500</v>
      </c>
      <c r="B25" s="781" t="str">
        <f>IF($N$1="YES",[1]Pravesh!I202,"")</f>
        <v/>
      </c>
      <c r="C25" s="781"/>
      <c r="D25" s="125"/>
      <c r="E25" s="698"/>
      <c r="F25" s="698"/>
      <c r="G25" s="772"/>
      <c r="H25" s="772"/>
      <c r="I25" s="772"/>
      <c r="J25" s="170"/>
    </row>
    <row r="26" spans="1:10">
      <c r="A26" s="125"/>
      <c r="B26" s="125"/>
      <c r="C26" s="125"/>
      <c r="D26" s="125"/>
      <c r="E26" s="778" t="str">
        <f>IF($N$1="YES",[1]Pravesh!D230,"------------N.A.------------")</f>
        <v>------------N.A.------------</v>
      </c>
      <c r="F26" s="778"/>
      <c r="G26" s="778"/>
      <c r="H26" s="778"/>
      <c r="I26" s="778"/>
      <c r="J26" s="779"/>
    </row>
    <row r="27" spans="1:10">
      <c r="A27" s="125"/>
      <c r="B27" s="171"/>
      <c r="C27" s="171"/>
      <c r="D27" s="171"/>
      <c r="E27" s="772" t="str">
        <f>IF($N$1="YES",[1]Mastersheet!B4,"----------------N.A.---------------")</f>
        <v>----------------N.A.---------------</v>
      </c>
      <c r="F27" s="772"/>
      <c r="G27" s="772"/>
      <c r="H27" s="772"/>
      <c r="I27" s="772"/>
      <c r="J27" s="773"/>
    </row>
    <row r="28" spans="1:10">
      <c r="A28" s="703" t="s">
        <v>539</v>
      </c>
      <c r="B28" s="703"/>
      <c r="C28" s="703"/>
      <c r="D28" s="703"/>
      <c r="E28" s="703"/>
      <c r="F28" s="703"/>
      <c r="G28" s="703"/>
      <c r="H28" s="703"/>
      <c r="I28" s="703"/>
      <c r="J28" s="703"/>
    </row>
    <row r="29" spans="1:10">
      <c r="A29" s="703" t="s">
        <v>540</v>
      </c>
      <c r="B29" s="703"/>
      <c r="C29" s="703"/>
      <c r="D29" s="703"/>
      <c r="E29" s="703"/>
      <c r="F29" s="703"/>
      <c r="G29" s="703"/>
      <c r="H29" s="703"/>
      <c r="I29" s="703"/>
      <c r="J29" s="703"/>
    </row>
    <row r="30" spans="1:10">
      <c r="A30" s="703" t="s">
        <v>541</v>
      </c>
      <c r="B30" s="703"/>
      <c r="C30" s="703"/>
      <c r="D30" s="703"/>
      <c r="E30" s="703"/>
      <c r="F30" s="703"/>
      <c r="G30" s="703"/>
      <c r="H30" s="703"/>
      <c r="I30" s="703"/>
      <c r="J30" s="703"/>
    </row>
    <row r="31" spans="1:10" ht="18" customHeight="1">
      <c r="A31" s="701" t="s">
        <v>542</v>
      </c>
      <c r="B31" s="701"/>
      <c r="C31" s="701"/>
      <c r="D31" s="701"/>
      <c r="E31" s="701"/>
      <c r="F31" s="701"/>
      <c r="G31" s="701"/>
      <c r="H31" s="701"/>
      <c r="I31" s="701"/>
      <c r="J31" s="701"/>
    </row>
    <row r="32" spans="1:10">
      <c r="A32" s="701"/>
      <c r="B32" s="701"/>
      <c r="C32" s="701"/>
      <c r="D32" s="701"/>
      <c r="E32" s="701"/>
      <c r="F32" s="701"/>
      <c r="G32" s="701"/>
      <c r="H32" s="701"/>
      <c r="I32" s="701"/>
      <c r="J32" s="701"/>
    </row>
    <row r="33" spans="1:10" ht="15.75" customHeight="1">
      <c r="A33" s="125" t="s">
        <v>145</v>
      </c>
      <c r="B33" s="125"/>
      <c r="C33" s="125"/>
      <c r="D33" s="125"/>
      <c r="E33" s="125"/>
      <c r="F33" s="782" t="str">
        <f>IF($N$1="YES","THE FORM NO 27 A IS NOT APPLICABLE DUE TO  HAVING  GOVTT. ACCOMMODATION","")</f>
        <v/>
      </c>
      <c r="G33" s="782"/>
      <c r="H33" s="782"/>
      <c r="I33" s="782"/>
      <c r="J33" s="125"/>
    </row>
    <row r="34" spans="1:10">
      <c r="A34" s="158" t="s">
        <v>543</v>
      </c>
      <c r="B34" s="125"/>
      <c r="C34" s="125"/>
      <c r="D34" s="125"/>
      <c r="E34" s="125"/>
      <c r="F34" s="782"/>
      <c r="G34" s="782"/>
      <c r="H34" s="782"/>
      <c r="I34" s="782"/>
      <c r="J34" s="125"/>
    </row>
    <row r="35" spans="1:10" ht="9" customHeight="1">
      <c r="A35" s="137"/>
      <c r="B35" s="125"/>
      <c r="C35" s="125"/>
      <c r="D35" s="125"/>
      <c r="E35" s="125"/>
      <c r="F35" s="782"/>
      <c r="G35" s="782"/>
      <c r="H35" s="782"/>
      <c r="I35" s="782"/>
      <c r="J35" s="125"/>
    </row>
    <row r="36" spans="1:10">
      <c r="A36" s="697" t="s">
        <v>544</v>
      </c>
      <c r="B36" s="697"/>
      <c r="C36" s="697"/>
      <c r="D36" s="697"/>
      <c r="E36" s="125"/>
      <c r="F36" s="782"/>
      <c r="G36" s="782"/>
      <c r="H36" s="782"/>
      <c r="I36" s="782"/>
      <c r="J36" s="125"/>
    </row>
    <row r="37" spans="1:10">
      <c r="A37" s="125"/>
      <c r="B37" s="697" t="s">
        <v>545</v>
      </c>
      <c r="C37" s="697"/>
      <c r="D37" s="697"/>
      <c r="E37" s="697"/>
      <c r="F37" s="697"/>
      <c r="G37" s="697"/>
      <c r="H37" s="697"/>
      <c r="I37" s="697"/>
      <c r="J37" s="125"/>
    </row>
    <row r="38" spans="1:10">
      <c r="A38" s="125" t="s">
        <v>421</v>
      </c>
      <c r="B38" s="125"/>
      <c r="C38" s="125"/>
      <c r="D38" s="125"/>
      <c r="E38" s="125"/>
      <c r="F38" s="125"/>
      <c r="G38" s="125"/>
      <c r="H38" s="125"/>
      <c r="I38" s="125"/>
      <c r="J38" s="125"/>
    </row>
    <row r="39" spans="1:10">
      <c r="A39" s="125"/>
      <c r="B39" s="698" t="str">
        <f>IF($N$1="NO",[1]Pravesh!D228,"-----N.A.----")</f>
        <v>I husband of</v>
      </c>
      <c r="C39" s="698"/>
      <c r="D39" s="698" t="str">
        <f>IF($N$1="NO",[1]Mastersheet!$B$3,"------------N.A.-------------")</f>
        <v>KALU RAM</v>
      </c>
      <c r="E39" s="698"/>
      <c r="F39" s="698"/>
      <c r="G39" s="698"/>
      <c r="H39" s="698"/>
      <c r="I39" s="698" t="s">
        <v>546</v>
      </c>
      <c r="J39" s="698"/>
    </row>
    <row r="40" spans="1:10">
      <c r="A40" s="698" t="str">
        <f>IF($N$1="NO",[1]Mastersheet!B4,"-----------N.A.-------------")</f>
        <v>CLASS IV</v>
      </c>
      <c r="B40" s="698"/>
      <c r="C40" s="698"/>
      <c r="D40" s="698"/>
      <c r="E40" s="698" t="s">
        <v>547</v>
      </c>
      <c r="F40" s="698"/>
      <c r="G40" s="698"/>
      <c r="H40" s="698"/>
      <c r="I40" s="698"/>
      <c r="J40" s="698"/>
    </row>
    <row r="41" spans="1:10" ht="18" customHeight="1">
      <c r="A41" s="694" t="s">
        <v>548</v>
      </c>
      <c r="B41" s="694"/>
      <c r="C41" s="694"/>
      <c r="D41" s="694"/>
      <c r="E41" s="694"/>
      <c r="F41" s="694"/>
      <c r="G41" s="694"/>
      <c r="H41" s="694"/>
      <c r="I41" s="694"/>
      <c r="J41" s="694"/>
    </row>
    <row r="42" spans="1:10" ht="18" customHeight="1">
      <c r="A42" s="694"/>
      <c r="B42" s="694"/>
      <c r="C42" s="694"/>
      <c r="D42" s="694"/>
      <c r="E42" s="694"/>
      <c r="F42" s="694"/>
      <c r="G42" s="694"/>
      <c r="H42" s="694"/>
      <c r="I42" s="694"/>
      <c r="J42" s="694"/>
    </row>
    <row r="43" spans="1:10" ht="18" customHeight="1">
      <c r="A43" s="694" t="s">
        <v>549</v>
      </c>
      <c r="B43" s="694"/>
      <c r="C43" s="694"/>
      <c r="D43" s="694"/>
      <c r="E43" s="694"/>
      <c r="F43" s="694"/>
      <c r="G43" s="694"/>
      <c r="H43" s="694"/>
      <c r="I43" s="694"/>
      <c r="J43" s="694"/>
    </row>
    <row r="44" spans="1:10">
      <c r="A44" s="694"/>
      <c r="B44" s="694"/>
      <c r="C44" s="694"/>
      <c r="D44" s="694"/>
      <c r="E44" s="694"/>
      <c r="F44" s="694"/>
      <c r="G44" s="694"/>
      <c r="H44" s="694"/>
      <c r="I44" s="694"/>
      <c r="J44" s="694"/>
    </row>
    <row r="45" spans="1:10" ht="4.5" customHeight="1">
      <c r="A45" s="125"/>
      <c r="B45" s="125"/>
      <c r="C45" s="125"/>
      <c r="D45" s="125"/>
      <c r="E45" s="125"/>
      <c r="F45" s="125"/>
      <c r="G45" s="125"/>
      <c r="H45" s="125"/>
      <c r="I45" s="125"/>
      <c r="J45" s="125"/>
    </row>
    <row r="46" spans="1:10">
      <c r="A46" s="125" t="s">
        <v>353</v>
      </c>
      <c r="B46" s="780">
        <f ca="1">IF($N$1="NO",[1]Pravesh!I202,"")</f>
        <v>45014</v>
      </c>
      <c r="C46" s="780"/>
      <c r="D46" s="125"/>
      <c r="E46" s="698" t="s">
        <v>499</v>
      </c>
      <c r="F46" s="698"/>
      <c r="G46" s="698"/>
      <c r="H46" s="698"/>
      <c r="I46" s="698"/>
      <c r="J46" s="698"/>
    </row>
    <row r="47" spans="1:10">
      <c r="A47" s="125"/>
      <c r="B47" s="125"/>
      <c r="C47" s="125"/>
      <c r="D47" s="698"/>
      <c r="E47" s="698"/>
      <c r="F47" s="698"/>
      <c r="G47" s="698"/>
      <c r="H47" s="698"/>
      <c r="I47" s="698"/>
      <c r="J47" s="125"/>
    </row>
    <row r="48" spans="1:10">
      <c r="A48" s="125"/>
      <c r="B48" s="125"/>
      <c r="C48" s="125"/>
      <c r="D48" s="125"/>
      <c r="E48" s="778" t="str">
        <f>IF($N$1="NO",[1]Pravesh!D230,"------------N.A.------------")</f>
        <v>Kasturi Devi I husband of Kalu Ram</v>
      </c>
      <c r="F48" s="778"/>
      <c r="G48" s="778"/>
      <c r="H48" s="778"/>
      <c r="I48" s="778"/>
      <c r="J48" s="779"/>
    </row>
    <row r="49" spans="1:10">
      <c r="A49" s="125"/>
      <c r="B49" s="125"/>
      <c r="C49" s="125"/>
      <c r="D49" s="143"/>
      <c r="E49" s="698" t="str">
        <f>IF($N$1="NO",[1]Mastersheet!B4,"--------------------N.A.-------------------")</f>
        <v>CLASS IV</v>
      </c>
      <c r="F49" s="698"/>
      <c r="G49" s="698"/>
      <c r="H49" s="698"/>
      <c r="I49" s="698"/>
      <c r="J49" s="698"/>
    </row>
  </sheetData>
  <mergeCells count="49">
    <mergeCell ref="A2:J2"/>
    <mergeCell ref="A3:J3"/>
    <mergeCell ref="A4:J5"/>
    <mergeCell ref="A7:C7"/>
    <mergeCell ref="G7:I10"/>
    <mergeCell ref="A8:C8"/>
    <mergeCell ref="A11:I11"/>
    <mergeCell ref="B13:C13"/>
    <mergeCell ref="D13:H13"/>
    <mergeCell ref="I13:J13"/>
    <mergeCell ref="A14:C14"/>
    <mergeCell ref="D14:E14"/>
    <mergeCell ref="F14:J14"/>
    <mergeCell ref="A23:J23"/>
    <mergeCell ref="A15:J16"/>
    <mergeCell ref="B17:D17"/>
    <mergeCell ref="E17:J17"/>
    <mergeCell ref="B18:D18"/>
    <mergeCell ref="E18:J18"/>
    <mergeCell ref="B19:D19"/>
    <mergeCell ref="E19:J19"/>
    <mergeCell ref="A20:D20"/>
    <mergeCell ref="E20:J20"/>
    <mergeCell ref="A21:D21"/>
    <mergeCell ref="E21:J21"/>
    <mergeCell ref="A22:J22"/>
    <mergeCell ref="B39:C39"/>
    <mergeCell ref="D39:H39"/>
    <mergeCell ref="I39:J39"/>
    <mergeCell ref="B25:C25"/>
    <mergeCell ref="E25:I25"/>
    <mergeCell ref="E26:J26"/>
    <mergeCell ref="E27:J27"/>
    <mergeCell ref="A28:J28"/>
    <mergeCell ref="A29:J29"/>
    <mergeCell ref="A30:J30"/>
    <mergeCell ref="A31:J32"/>
    <mergeCell ref="F33:I36"/>
    <mergeCell ref="A36:D36"/>
    <mergeCell ref="B37:I37"/>
    <mergeCell ref="D47:I47"/>
    <mergeCell ref="E48:J48"/>
    <mergeCell ref="E49:J49"/>
    <mergeCell ref="A40:D40"/>
    <mergeCell ref="E40:J40"/>
    <mergeCell ref="A41:J42"/>
    <mergeCell ref="A43:J44"/>
    <mergeCell ref="B46:C46"/>
    <mergeCell ref="E46:J46"/>
  </mergeCells>
  <pageMargins left="0.55118110236220474" right="0.35433070866141736" top="0.51181102362204722" bottom="0.51181102362204722" header="0.43307086614173229" footer="0.47244094488188981"/>
  <pageSetup paperSize="9" scale="90" orientation="portrait" r:id="rId1"/>
  <headerFooter alignWithMargins="0">
    <oddFooter>&amp;L16.18.1.22.5.19.8√97263.0458756048</oddFooter>
  </headerFooter>
</worksheet>
</file>

<file path=xl/worksheets/sheet15.xml><?xml version="1.0" encoding="utf-8"?>
<worksheet xmlns="http://schemas.openxmlformats.org/spreadsheetml/2006/main" xmlns:r="http://schemas.openxmlformats.org/officeDocument/2006/relationships">
  <sheetPr codeName="Sheet12">
    <tabColor indexed="22"/>
  </sheetPr>
  <dimension ref="A1:S57"/>
  <sheetViews>
    <sheetView view="pageBreakPreview" topLeftCell="A20" zoomScaleSheetLayoutView="100" workbookViewId="0">
      <selection activeCell="B9" sqref="B9"/>
    </sheetView>
  </sheetViews>
  <sheetFormatPr defaultColWidth="9.109375" defaultRowHeight="18.75" customHeight="1"/>
  <cols>
    <col min="1" max="8" width="9.109375" style="172"/>
    <col min="9" max="9" width="13.44140625" style="172" customWidth="1"/>
    <col min="10" max="16384" width="9.109375" style="172"/>
  </cols>
  <sheetData>
    <row r="1" spans="1:9" ht="18.75" customHeight="1">
      <c r="I1" s="173">
        <v>25</v>
      </c>
    </row>
    <row r="2" spans="1:9" ht="18.75" customHeight="1">
      <c r="A2" s="703" t="s">
        <v>550</v>
      </c>
      <c r="B2" s="703"/>
      <c r="C2" s="703"/>
      <c r="D2" s="703"/>
      <c r="E2" s="703"/>
      <c r="F2" s="703"/>
      <c r="G2" s="703"/>
      <c r="H2" s="703"/>
      <c r="I2" s="703"/>
    </row>
    <row r="3" spans="1:9" ht="18.75" customHeight="1">
      <c r="A3" s="698" t="s">
        <v>551</v>
      </c>
      <c r="B3" s="698"/>
      <c r="C3" s="698"/>
      <c r="D3" s="698"/>
      <c r="E3" s="698"/>
      <c r="F3" s="698"/>
      <c r="G3" s="698"/>
      <c r="H3" s="698"/>
      <c r="I3" s="698"/>
    </row>
    <row r="4" spans="1:9" ht="18.75" customHeight="1">
      <c r="A4" s="703" t="s">
        <v>552</v>
      </c>
      <c r="B4" s="703"/>
      <c r="C4" s="703"/>
      <c r="D4" s="703"/>
      <c r="E4" s="703"/>
      <c r="F4" s="703"/>
      <c r="G4" s="703"/>
      <c r="H4" s="703"/>
      <c r="I4" s="703"/>
    </row>
    <row r="5" spans="1:9" ht="18.75" customHeight="1">
      <c r="A5" s="703" t="s">
        <v>553</v>
      </c>
      <c r="B5" s="703"/>
      <c r="C5" s="703"/>
      <c r="D5" s="703"/>
      <c r="E5" s="703"/>
      <c r="F5" s="703"/>
      <c r="G5" s="703"/>
      <c r="H5" s="703"/>
      <c r="I5" s="703"/>
    </row>
    <row r="6" spans="1:9" ht="18.75" customHeight="1">
      <c r="A6" s="125"/>
      <c r="B6" s="147"/>
      <c r="C6" s="788" t="str">
        <f>[1]Mastersheet!G4</f>
        <v>COLONISATION</v>
      </c>
      <c r="D6" s="788"/>
      <c r="E6" s="788"/>
      <c r="F6" s="703" t="s">
        <v>362</v>
      </c>
      <c r="G6" s="703"/>
      <c r="H6" s="147"/>
      <c r="I6" s="147"/>
    </row>
    <row r="7" spans="1:9" ht="11.25" customHeight="1">
      <c r="A7" s="125"/>
      <c r="B7" s="147"/>
      <c r="C7" s="168"/>
      <c r="D7" s="168"/>
      <c r="E7" s="168"/>
      <c r="F7" s="140"/>
      <c r="G7" s="140"/>
      <c r="H7" s="147"/>
      <c r="I7" s="147"/>
    </row>
    <row r="8" spans="1:9" ht="18.75" customHeight="1">
      <c r="A8" s="125" t="s">
        <v>554</v>
      </c>
      <c r="B8" s="698" t="str">
        <f>'f10'!B11</f>
        <v/>
      </c>
      <c r="C8" s="698"/>
      <c r="D8" s="698"/>
      <c r="E8" s="698"/>
      <c r="F8" s="125" t="s">
        <v>428</v>
      </c>
      <c r="G8" s="125"/>
      <c r="H8" s="762" t="str">
        <f>'f10'!G11</f>
        <v/>
      </c>
      <c r="I8" s="762"/>
    </row>
    <row r="9" spans="1:9" ht="18.75" customHeight="1">
      <c r="A9" s="125"/>
      <c r="B9" s="125"/>
      <c r="C9" s="125"/>
      <c r="D9" s="125"/>
      <c r="E9" s="125"/>
      <c r="F9" s="125"/>
      <c r="G9" s="125"/>
      <c r="H9" s="125"/>
      <c r="I9" s="125"/>
    </row>
    <row r="10" spans="1:9" ht="18.75" customHeight="1">
      <c r="A10" s="703" t="s">
        <v>555</v>
      </c>
      <c r="B10" s="703"/>
      <c r="C10" s="703"/>
      <c r="D10" s="703"/>
      <c r="E10" s="703"/>
      <c r="F10" s="703"/>
      <c r="G10" s="703"/>
      <c r="H10" s="703"/>
      <c r="I10" s="703"/>
    </row>
    <row r="11" spans="1:9" ht="7.5" customHeight="1">
      <c r="A11" s="140"/>
      <c r="B11" s="140"/>
      <c r="C11" s="140"/>
      <c r="D11" s="140"/>
      <c r="E11" s="140"/>
      <c r="F11" s="140"/>
      <c r="G11" s="140"/>
      <c r="H11" s="140"/>
      <c r="I11" s="140"/>
    </row>
    <row r="12" spans="1:9" ht="22.5" customHeight="1">
      <c r="A12" s="125"/>
      <c r="B12" s="125" t="str">
        <f>'[1]Family data'!F3</f>
        <v>Shri</v>
      </c>
      <c r="C12" s="698" t="str">
        <f>[1]Mastersheet!B3</f>
        <v>KALU RAM</v>
      </c>
      <c r="D12" s="698"/>
      <c r="E12" s="698"/>
      <c r="F12" s="698"/>
      <c r="G12" s="698" t="s">
        <v>556</v>
      </c>
      <c r="H12" s="698"/>
      <c r="I12" s="698"/>
    </row>
    <row r="13" spans="1:9" ht="22.5" customHeight="1">
      <c r="A13" s="786" t="str">
        <f>[1]Mastersheet!B4</f>
        <v>CLASS IV</v>
      </c>
      <c r="B13" s="786"/>
      <c r="C13" s="786"/>
      <c r="D13" s="786"/>
      <c r="E13" s="698" t="s">
        <v>557</v>
      </c>
      <c r="F13" s="698"/>
      <c r="G13" s="698" t="str">
        <f>[1]Mastersheet!G5</f>
        <v>Class IV Services</v>
      </c>
      <c r="H13" s="698"/>
      <c r="I13" s="698"/>
    </row>
    <row r="14" spans="1:9" ht="25.5" customHeight="1">
      <c r="A14" s="775" t="s">
        <v>558</v>
      </c>
      <c r="B14" s="775"/>
      <c r="C14" s="775"/>
      <c r="D14" s="775"/>
      <c r="E14" s="775"/>
      <c r="F14" s="775"/>
      <c r="G14" s="775"/>
      <c r="H14" s="776" t="str">
        <f>D54</f>
        <v>superannuation</v>
      </c>
      <c r="I14" s="776"/>
    </row>
    <row r="15" spans="1:9" ht="22.5" customHeight="1">
      <c r="A15" s="775" t="s">
        <v>559</v>
      </c>
      <c r="B15" s="775"/>
      <c r="C15" s="787" t="str">
        <f>[1]Mastersheet!H62</f>
        <v>30/04/2018</v>
      </c>
      <c r="D15" s="787"/>
    </row>
    <row r="16" spans="1:9" ht="15.75" hidden="1" customHeight="1">
      <c r="C16" s="174" t="s">
        <v>560</v>
      </c>
      <c r="D16" s="776" t="str">
        <f>[1]Pravesh!I59</f>
        <v>60  Year,0  Month  and  18  Days</v>
      </c>
      <c r="E16" s="776"/>
      <c r="F16" s="776"/>
      <c r="G16" s="776"/>
      <c r="H16" s="175"/>
      <c r="I16" s="175"/>
    </row>
    <row r="17" spans="1:19" ht="18.75" customHeight="1">
      <c r="A17" s="176">
        <v>2</v>
      </c>
      <c r="B17" s="785" t="s">
        <v>561</v>
      </c>
      <c r="C17" s="785"/>
      <c r="D17" s="785"/>
      <c r="E17" s="785"/>
      <c r="F17" s="785"/>
      <c r="G17" s="785"/>
      <c r="H17" s="731" t="str">
        <f>B12</f>
        <v>Shri</v>
      </c>
      <c r="I17" s="731"/>
      <c r="M17" s="177"/>
      <c r="N17" s="177"/>
    </row>
    <row r="18" spans="1:19" ht="18.75" customHeight="1">
      <c r="A18" s="177"/>
      <c r="B18" s="731" t="str">
        <f>C12</f>
        <v>KALU RAM</v>
      </c>
      <c r="C18" s="731"/>
      <c r="D18" s="731"/>
      <c r="E18" s="731"/>
      <c r="F18" s="731"/>
      <c r="G18" s="172" t="s">
        <v>562</v>
      </c>
      <c r="K18" s="177"/>
      <c r="L18" s="177"/>
      <c r="M18" s="177"/>
      <c r="N18" s="177"/>
    </row>
    <row r="19" spans="1:19" ht="18.75" customHeight="1">
      <c r="A19" s="178" t="s">
        <v>563</v>
      </c>
      <c r="B19" s="694" t="s">
        <v>564</v>
      </c>
      <c r="C19" s="694"/>
      <c r="D19" s="694"/>
      <c r="E19" s="694"/>
      <c r="F19" s="694"/>
      <c r="G19" s="694"/>
      <c r="H19" s="694"/>
      <c r="I19" s="694"/>
    </row>
    <row r="20" spans="1:19" ht="18.75" customHeight="1">
      <c r="A20" s="178"/>
      <c r="B20" s="694"/>
      <c r="C20" s="694"/>
      <c r="D20" s="694"/>
      <c r="E20" s="694"/>
      <c r="F20" s="694"/>
      <c r="G20" s="694"/>
      <c r="H20" s="694"/>
      <c r="I20" s="694"/>
    </row>
    <row r="21" spans="1:19" ht="18.75" customHeight="1">
      <c r="A21" s="178" t="s">
        <v>565</v>
      </c>
      <c r="B21" s="694" t="s">
        <v>566</v>
      </c>
      <c r="C21" s="694"/>
      <c r="D21" s="694"/>
      <c r="E21" s="694"/>
      <c r="F21" s="694"/>
      <c r="G21" s="694"/>
      <c r="H21" s="694"/>
      <c r="I21" s="694"/>
    </row>
    <row r="22" spans="1:19" ht="18.75" customHeight="1">
      <c r="A22" s="177"/>
      <c r="B22" s="694"/>
      <c r="C22" s="694"/>
      <c r="D22" s="694"/>
      <c r="E22" s="694"/>
      <c r="F22" s="694"/>
      <c r="G22" s="694"/>
      <c r="H22" s="694"/>
      <c r="I22" s="694"/>
      <c r="K22" s="731"/>
      <c r="L22" s="731"/>
      <c r="M22" s="731"/>
      <c r="N22" s="731"/>
      <c r="O22" s="731"/>
      <c r="P22" s="731"/>
      <c r="Q22" s="731"/>
      <c r="R22" s="731"/>
      <c r="S22" s="731"/>
    </row>
    <row r="23" spans="1:19" ht="18.75" customHeight="1">
      <c r="A23" s="178" t="s">
        <v>567</v>
      </c>
      <c r="B23" s="694" t="s">
        <v>568</v>
      </c>
      <c r="C23" s="694"/>
      <c r="D23" s="694"/>
      <c r="E23" s="694"/>
      <c r="F23" s="694"/>
      <c r="G23" s="694"/>
      <c r="H23" s="694"/>
      <c r="I23" s="694"/>
      <c r="K23" s="731"/>
      <c r="L23" s="731"/>
      <c r="M23" s="731"/>
      <c r="N23" s="731"/>
      <c r="O23" s="731"/>
      <c r="P23" s="731"/>
      <c r="Q23" s="731"/>
      <c r="R23" s="731"/>
      <c r="S23" s="731"/>
    </row>
    <row r="24" spans="1:19" ht="18.75" customHeight="1">
      <c r="A24" s="177"/>
      <c r="B24" s="177"/>
      <c r="C24" s="177"/>
      <c r="D24" s="177"/>
      <c r="E24" s="177"/>
      <c r="F24" s="177"/>
      <c r="G24" s="177"/>
      <c r="H24" s="177"/>
      <c r="I24" s="177"/>
      <c r="K24" s="731"/>
      <c r="L24" s="731"/>
      <c r="M24" s="731"/>
      <c r="N24" s="731"/>
      <c r="O24" s="731"/>
      <c r="P24" s="731"/>
      <c r="Q24" s="731"/>
      <c r="R24" s="731"/>
      <c r="S24" s="731"/>
    </row>
    <row r="25" spans="1:19" ht="18.75" customHeight="1">
      <c r="A25" s="125"/>
      <c r="B25" s="782" t="s">
        <v>569</v>
      </c>
      <c r="C25" s="782"/>
      <c r="D25" s="782"/>
      <c r="E25" s="698" t="s">
        <v>267</v>
      </c>
      <c r="F25" s="698"/>
      <c r="G25" s="698"/>
      <c r="H25" s="698"/>
      <c r="I25" s="698"/>
      <c r="K25" s="731"/>
      <c r="L25" s="731"/>
      <c r="M25" s="731"/>
      <c r="N25" s="731"/>
      <c r="O25" s="731"/>
      <c r="P25" s="731"/>
      <c r="Q25" s="731"/>
      <c r="R25" s="731"/>
      <c r="S25" s="731"/>
    </row>
    <row r="26" spans="1:19" ht="18.75" customHeight="1">
      <c r="A26" s="125"/>
      <c r="B26" s="782"/>
      <c r="C26" s="782"/>
      <c r="D26" s="782"/>
      <c r="E26" s="135"/>
      <c r="F26" s="135"/>
      <c r="G26" s="135"/>
      <c r="H26" s="135"/>
      <c r="I26" s="135"/>
      <c r="K26" s="731"/>
      <c r="L26" s="731"/>
      <c r="M26" s="731"/>
      <c r="N26" s="731"/>
      <c r="O26" s="731"/>
      <c r="P26" s="731"/>
      <c r="Q26" s="731"/>
      <c r="R26" s="731"/>
      <c r="S26" s="731"/>
    </row>
    <row r="27" spans="1:19" ht="18.75" customHeight="1">
      <c r="A27" s="125"/>
      <c r="B27" s="125"/>
      <c r="C27" s="125"/>
      <c r="D27" s="125"/>
      <c r="E27" s="125"/>
      <c r="F27" s="125"/>
      <c r="G27" s="125"/>
      <c r="H27" s="125"/>
      <c r="I27" s="125"/>
      <c r="K27" s="731"/>
      <c r="L27" s="731"/>
      <c r="M27" s="731"/>
      <c r="N27" s="731"/>
      <c r="O27" s="731"/>
      <c r="P27" s="731"/>
      <c r="Q27" s="731"/>
      <c r="R27" s="731"/>
      <c r="S27" s="731"/>
    </row>
    <row r="28" spans="1:19" ht="18.75" customHeight="1">
      <c r="A28" s="125"/>
      <c r="B28" s="125"/>
      <c r="C28" s="125"/>
      <c r="D28" s="698" t="s">
        <v>570</v>
      </c>
      <c r="E28" s="698"/>
      <c r="F28" s="698"/>
      <c r="G28" s="698"/>
      <c r="H28" s="698"/>
      <c r="I28" s="698"/>
      <c r="K28" s="731"/>
      <c r="L28" s="731"/>
      <c r="M28" s="731"/>
      <c r="N28" s="731"/>
      <c r="O28" s="731"/>
      <c r="P28" s="731"/>
      <c r="Q28" s="731"/>
      <c r="R28" s="731"/>
      <c r="S28" s="731"/>
    </row>
    <row r="29" spans="1:19" ht="18.75" customHeight="1">
      <c r="A29" s="125"/>
      <c r="B29" s="125"/>
      <c r="C29" s="125"/>
      <c r="D29" s="125"/>
      <c r="E29" s="125"/>
      <c r="F29" s="125"/>
      <c r="G29" s="125"/>
      <c r="H29" s="125"/>
      <c r="I29" s="125"/>
    </row>
    <row r="30" spans="1:19" ht="18.75" hidden="1" customHeight="1">
      <c r="A30" s="179"/>
      <c r="B30" s="129"/>
      <c r="C30" s="129"/>
      <c r="D30" s="129"/>
      <c r="E30" s="129"/>
      <c r="F30" s="129"/>
      <c r="G30" s="129"/>
      <c r="H30" s="129"/>
      <c r="I30" s="129"/>
      <c r="J30" s="180"/>
    </row>
    <row r="31" spans="1:19" ht="18.75" customHeight="1">
      <c r="A31" s="125" t="s">
        <v>554</v>
      </c>
      <c r="B31" s="125"/>
      <c r="C31" s="125"/>
      <c r="D31" s="125"/>
      <c r="E31" s="125"/>
      <c r="F31" s="143" t="s">
        <v>428</v>
      </c>
      <c r="G31" s="143"/>
      <c r="H31" s="698"/>
      <c r="I31" s="698"/>
    </row>
    <row r="32" spans="1:19" ht="18.75" customHeight="1">
      <c r="A32" s="697" t="s">
        <v>571</v>
      </c>
      <c r="B32" s="697"/>
      <c r="C32" s="697"/>
      <c r="D32" s="697"/>
      <c r="E32" s="697"/>
      <c r="F32" s="697"/>
      <c r="G32" s="697"/>
      <c r="H32" s="697"/>
      <c r="I32" s="697"/>
    </row>
    <row r="33" spans="1:9" ht="18.75" customHeight="1">
      <c r="A33" s="697" t="s">
        <v>572</v>
      </c>
      <c r="B33" s="697"/>
      <c r="C33" s="697"/>
      <c r="D33" s="697"/>
      <c r="E33" s="697"/>
      <c r="F33" s="697"/>
      <c r="G33" s="697"/>
      <c r="H33" s="697"/>
      <c r="I33" s="697"/>
    </row>
    <row r="34" spans="1:9" ht="31.5" customHeight="1">
      <c r="A34" s="181" t="s">
        <v>573</v>
      </c>
      <c r="B34" s="182" t="s">
        <v>574</v>
      </c>
      <c r="C34" s="143"/>
      <c r="D34" s="143"/>
      <c r="E34" s="783" t="str">
        <f>PROPER([1]Mastersheet!$G$9)</f>
        <v>Extra Assistant Commissioner  Colonisation,  (Adminstration) Bikaner</v>
      </c>
      <c r="F34" s="783"/>
      <c r="G34" s="783"/>
      <c r="H34" s="783"/>
      <c r="I34" s="783"/>
    </row>
    <row r="35" spans="1:9" ht="18.75" customHeight="1">
      <c r="A35" s="784" t="s">
        <v>575</v>
      </c>
      <c r="B35" s="784"/>
      <c r="C35" s="784"/>
      <c r="D35" s="784"/>
      <c r="E35" s="784"/>
      <c r="F35" s="143" t="str">
        <f>PROPER(CONCATENATE(B12,"  ",C12))</f>
        <v>Shri  Kalu Ram</v>
      </c>
      <c r="G35" s="143"/>
      <c r="H35" s="143"/>
      <c r="I35" s="143"/>
    </row>
    <row r="36" spans="1:9" ht="18.75" customHeight="1">
      <c r="A36" s="697">
        <v>4</v>
      </c>
      <c r="B36" s="697"/>
      <c r="C36" s="697"/>
      <c r="D36" s="697"/>
      <c r="E36" s="697"/>
      <c r="F36" s="697"/>
      <c r="G36" s="697"/>
      <c r="H36" s="697"/>
      <c r="I36" s="697"/>
    </row>
    <row r="37" spans="1:9" ht="18.75" customHeight="1">
      <c r="A37" s="697">
        <v>5</v>
      </c>
      <c r="B37" s="697"/>
      <c r="C37" s="697"/>
      <c r="D37" s="697"/>
      <c r="E37" s="697"/>
      <c r="F37" s="697"/>
      <c r="G37" s="697"/>
      <c r="H37" s="697"/>
      <c r="I37" s="697"/>
    </row>
    <row r="38" spans="1:9" ht="18.75" customHeight="1">
      <c r="A38" s="697">
        <v>6</v>
      </c>
      <c r="B38" s="697"/>
      <c r="C38" s="697"/>
      <c r="D38" s="697"/>
      <c r="E38" s="697"/>
      <c r="F38" s="697"/>
      <c r="G38" s="697"/>
      <c r="H38" s="697"/>
      <c r="I38" s="697"/>
    </row>
    <row r="39" spans="1:9" ht="18.75" customHeight="1">
      <c r="A39" s="697">
        <v>7</v>
      </c>
      <c r="B39" s="697"/>
      <c r="C39" s="697"/>
      <c r="D39" s="697"/>
      <c r="E39" s="697"/>
      <c r="F39" s="697"/>
      <c r="G39" s="697"/>
      <c r="H39" s="697"/>
      <c r="I39" s="697"/>
    </row>
    <row r="40" spans="1:9" ht="18.75" customHeight="1">
      <c r="A40" s="125"/>
      <c r="B40" s="125"/>
      <c r="C40" s="125"/>
      <c r="D40" s="125"/>
      <c r="E40" s="125"/>
      <c r="F40" s="698" t="s">
        <v>267</v>
      </c>
      <c r="G40" s="698"/>
      <c r="H40" s="698"/>
      <c r="I40" s="698"/>
    </row>
    <row r="41" spans="1:9" ht="18.75" customHeight="1">
      <c r="A41" s="125"/>
      <c r="B41" s="125"/>
      <c r="C41" s="125"/>
      <c r="D41" s="125"/>
      <c r="E41" s="125"/>
      <c r="F41" s="125"/>
      <c r="G41" s="125"/>
      <c r="H41" s="125"/>
      <c r="I41" s="125"/>
    </row>
    <row r="42" spans="1:9" ht="18.75" customHeight="1">
      <c r="A42" s="125"/>
      <c r="B42" s="125"/>
      <c r="C42" s="125"/>
      <c r="D42" s="125"/>
      <c r="E42" s="125"/>
      <c r="F42" s="698" t="s">
        <v>2</v>
      </c>
      <c r="G42" s="698"/>
      <c r="H42" s="698"/>
      <c r="I42" s="698"/>
    </row>
    <row r="44" spans="1:9" ht="18.75" customHeight="1">
      <c r="A44" s="183"/>
    </row>
    <row r="45" spans="1:9" ht="18.75" customHeight="1">
      <c r="A45" s="183"/>
    </row>
    <row r="54" spans="3:4" ht="18.75" customHeight="1">
      <c r="C54" s="184" t="str">
        <f>[1]Mastersheet!$B$67</f>
        <v>A</v>
      </c>
      <c r="D54" s="184" t="str">
        <f>VLOOKUP(C54,C55:D57,2)</f>
        <v>superannuation</v>
      </c>
    </row>
    <row r="55" spans="3:4" ht="18.75" customHeight="1">
      <c r="C55" s="185" t="s">
        <v>576</v>
      </c>
      <c r="D55" s="186" t="s">
        <v>577</v>
      </c>
    </row>
    <row r="56" spans="3:4" ht="18.75" customHeight="1">
      <c r="C56" s="185" t="s">
        <v>578</v>
      </c>
      <c r="D56" s="185" t="s">
        <v>579</v>
      </c>
    </row>
    <row r="57" spans="3:4" ht="18.75" customHeight="1">
      <c r="C57" s="185" t="s">
        <v>580</v>
      </c>
      <c r="D57" s="184" t="s">
        <v>581</v>
      </c>
    </row>
  </sheetData>
  <mergeCells count="40">
    <mergeCell ref="A2:I2"/>
    <mergeCell ref="A3:I3"/>
    <mergeCell ref="A4:I4"/>
    <mergeCell ref="A5:I5"/>
    <mergeCell ref="C6:E6"/>
    <mergeCell ref="F6:G6"/>
    <mergeCell ref="B17:G17"/>
    <mergeCell ref="H17:I17"/>
    <mergeCell ref="B8:E8"/>
    <mergeCell ref="H8:I8"/>
    <mergeCell ref="A10:I10"/>
    <mergeCell ref="C12:F12"/>
    <mergeCell ref="G12:I12"/>
    <mergeCell ref="A13:D13"/>
    <mergeCell ref="E13:F13"/>
    <mergeCell ref="G13:I13"/>
    <mergeCell ref="A14:G14"/>
    <mergeCell ref="H14:I14"/>
    <mergeCell ref="A15:B15"/>
    <mergeCell ref="C15:D15"/>
    <mergeCell ref="D16:G16"/>
    <mergeCell ref="A36:I36"/>
    <mergeCell ref="B18:F18"/>
    <mergeCell ref="B19:I20"/>
    <mergeCell ref="B21:I22"/>
    <mergeCell ref="K22:S28"/>
    <mergeCell ref="B23:I23"/>
    <mergeCell ref="B25:D26"/>
    <mergeCell ref="E25:I25"/>
    <mergeCell ref="D28:I28"/>
    <mergeCell ref="H31:I31"/>
    <mergeCell ref="A32:I32"/>
    <mergeCell ref="A33:I33"/>
    <mergeCell ref="E34:I34"/>
    <mergeCell ref="A35:E35"/>
    <mergeCell ref="A37:I37"/>
    <mergeCell ref="A38:I38"/>
    <mergeCell ref="A39:I39"/>
    <mergeCell ref="F40:I40"/>
    <mergeCell ref="F42:I42"/>
  </mergeCells>
  <pageMargins left="0.70866141732283472" right="0.35433070866141736" top="0.59055118110236227" bottom="0.74803149606299213" header="0.51181102362204722" footer="0.74803149606299213"/>
  <pageSetup paperSize="9" orientation="portrait" r:id="rId1"/>
  <headerFooter alignWithMargins="0">
    <oddFooter>&amp;L16.18.1.22.5.19.8√97263.0458756048</oddFooter>
  </headerFooter>
</worksheet>
</file>

<file path=xl/worksheets/sheet16.xml><?xml version="1.0" encoding="utf-8"?>
<worksheet xmlns="http://schemas.openxmlformats.org/spreadsheetml/2006/main" xmlns:r="http://schemas.openxmlformats.org/officeDocument/2006/relationships">
  <sheetPr codeName="Sheet33"/>
  <dimension ref="A1:J40"/>
  <sheetViews>
    <sheetView view="pageBreakPreview" zoomScaleSheetLayoutView="100" workbookViewId="0">
      <selection activeCell="C30" sqref="C30:E30"/>
    </sheetView>
  </sheetViews>
  <sheetFormatPr defaultColWidth="9.109375" defaultRowHeight="18.75" customHeight="1"/>
  <cols>
    <col min="1" max="1" width="6.33203125" style="187" bestFit="1" customWidth="1"/>
    <col min="2" max="9" width="9.109375" style="187"/>
    <col min="10" max="10" width="9.6640625" style="187" customWidth="1"/>
    <col min="11" max="16384" width="9.109375" style="187"/>
  </cols>
  <sheetData>
    <row r="1" spans="1:10" ht="18.75" customHeight="1">
      <c r="J1" s="188">
        <v>26</v>
      </c>
    </row>
    <row r="2" spans="1:10" ht="18.75" customHeight="1">
      <c r="A2" s="811" t="s">
        <v>582</v>
      </c>
      <c r="B2" s="811"/>
      <c r="C2" s="811"/>
      <c r="D2" s="811"/>
      <c r="E2" s="811"/>
      <c r="F2" s="811"/>
      <c r="G2" s="811"/>
      <c r="H2" s="811"/>
      <c r="I2" s="811"/>
      <c r="J2" s="811"/>
    </row>
    <row r="3" spans="1:10" ht="18.75" customHeight="1">
      <c r="A3" s="811" t="s">
        <v>583</v>
      </c>
      <c r="B3" s="811"/>
      <c r="C3" s="811"/>
      <c r="D3" s="811"/>
      <c r="E3" s="811"/>
      <c r="F3" s="811"/>
      <c r="G3" s="811"/>
      <c r="H3" s="811"/>
      <c r="I3" s="811"/>
      <c r="J3" s="811"/>
    </row>
    <row r="4" spans="1:10" ht="23.25" customHeight="1">
      <c r="A4" s="811" t="s">
        <v>584</v>
      </c>
      <c r="B4" s="811"/>
      <c r="C4" s="811"/>
      <c r="D4" s="811"/>
      <c r="E4" s="811"/>
      <c r="F4" s="811"/>
      <c r="G4" s="811"/>
      <c r="H4" s="811"/>
      <c r="I4" s="811"/>
      <c r="J4" s="811"/>
    </row>
    <row r="5" spans="1:10" ht="18.75" customHeight="1">
      <c r="A5" s="804" t="s">
        <v>239</v>
      </c>
      <c r="B5" s="804"/>
      <c r="C5" s="804"/>
      <c r="D5" s="804"/>
      <c r="E5" s="804"/>
      <c r="F5" s="804" t="str">
        <f>[1]Mastersheet!B3</f>
        <v>KALU RAM</v>
      </c>
      <c r="G5" s="804"/>
      <c r="H5" s="804"/>
      <c r="I5" s="804"/>
      <c r="J5" s="804"/>
    </row>
    <row r="6" spans="1:10" ht="18.75" customHeight="1">
      <c r="A6" s="804" t="s">
        <v>2</v>
      </c>
      <c r="B6" s="804"/>
      <c r="C6" s="804"/>
      <c r="D6" s="804"/>
      <c r="E6" s="804"/>
      <c r="F6" s="804" t="str">
        <f>[1]Mastersheet!B4</f>
        <v>CLASS IV</v>
      </c>
      <c r="G6" s="804"/>
      <c r="H6" s="804"/>
      <c r="I6" s="804"/>
      <c r="J6" s="804"/>
    </row>
    <row r="7" spans="1:10" ht="18.75" customHeight="1">
      <c r="A7" s="804" t="s">
        <v>585</v>
      </c>
      <c r="B7" s="804"/>
      <c r="C7" s="804"/>
      <c r="D7" s="804"/>
      <c r="E7" s="804"/>
      <c r="F7" s="805">
        <f>[1]Mastersheet!C62</f>
        <v>21288</v>
      </c>
      <c r="G7" s="805"/>
      <c r="H7" s="805"/>
      <c r="I7" s="805"/>
      <c r="J7" s="805"/>
    </row>
    <row r="8" spans="1:10" ht="18.75" customHeight="1">
      <c r="A8" s="804" t="s">
        <v>586</v>
      </c>
      <c r="B8" s="804"/>
      <c r="C8" s="804"/>
      <c r="D8" s="804"/>
      <c r="E8" s="804"/>
      <c r="F8" s="805">
        <f>[1]Mastersheet!B63</f>
        <v>29329</v>
      </c>
      <c r="G8" s="805"/>
      <c r="H8" s="805"/>
      <c r="I8" s="805"/>
      <c r="J8" s="805"/>
    </row>
    <row r="9" spans="1:10" ht="18.75" customHeight="1">
      <c r="A9" s="804" t="s">
        <v>587</v>
      </c>
      <c r="B9" s="804"/>
      <c r="C9" s="804"/>
      <c r="D9" s="804"/>
      <c r="E9" s="804"/>
      <c r="F9" s="804"/>
      <c r="G9" s="804"/>
      <c r="H9" s="804"/>
      <c r="I9" s="804"/>
      <c r="J9" s="804"/>
    </row>
    <row r="10" spans="1:10" ht="18.75" customHeight="1">
      <c r="A10" s="804" t="s">
        <v>588</v>
      </c>
      <c r="B10" s="804"/>
      <c r="C10" s="804"/>
      <c r="D10" s="804"/>
      <c r="E10" s="804"/>
      <c r="F10" s="805" t="str">
        <f>IF([1]Mastersheet!C19&gt;0,[1]Mastersheet!C19,"")</f>
        <v/>
      </c>
      <c r="G10" s="805"/>
      <c r="H10" s="805"/>
      <c r="I10" s="805"/>
      <c r="J10" s="805"/>
    </row>
    <row r="11" spans="1:10" ht="18.75" customHeight="1">
      <c r="A11" s="806" t="s">
        <v>309</v>
      </c>
      <c r="B11" s="809" t="s">
        <v>589</v>
      </c>
      <c r="C11" s="809"/>
      <c r="D11" s="809"/>
      <c r="E11" s="809" t="s">
        <v>91</v>
      </c>
      <c r="F11" s="809"/>
      <c r="G11" s="809" t="s">
        <v>590</v>
      </c>
      <c r="H11" s="809"/>
      <c r="I11" s="810" t="s">
        <v>591</v>
      </c>
      <c r="J11" s="810" t="s">
        <v>592</v>
      </c>
    </row>
    <row r="12" spans="1:10" ht="18.75" customHeight="1">
      <c r="A12" s="807"/>
      <c r="B12" s="809"/>
      <c r="C12" s="809"/>
      <c r="D12" s="809"/>
      <c r="E12" s="809"/>
      <c r="F12" s="809"/>
      <c r="G12" s="809"/>
      <c r="H12" s="809"/>
      <c r="I12" s="810"/>
      <c r="J12" s="810"/>
    </row>
    <row r="13" spans="1:10" ht="27" customHeight="1">
      <c r="A13" s="808"/>
      <c r="B13" s="809"/>
      <c r="C13" s="809"/>
      <c r="D13" s="809"/>
      <c r="E13" s="809"/>
      <c r="F13" s="809"/>
      <c r="G13" s="809"/>
      <c r="H13" s="809"/>
      <c r="I13" s="810"/>
      <c r="J13" s="810"/>
    </row>
    <row r="14" spans="1:10" s="191" customFormat="1" ht="18.75" customHeight="1">
      <c r="A14" s="189">
        <v>1</v>
      </c>
      <c r="B14" s="803">
        <v>2</v>
      </c>
      <c r="C14" s="803"/>
      <c r="D14" s="803"/>
      <c r="E14" s="803">
        <v>3</v>
      </c>
      <c r="F14" s="803"/>
      <c r="G14" s="803">
        <v>4</v>
      </c>
      <c r="H14" s="803"/>
      <c r="I14" s="190">
        <v>5</v>
      </c>
      <c r="J14" s="189">
        <v>6</v>
      </c>
    </row>
    <row r="15" spans="1:10" ht="18.75" customHeight="1">
      <c r="A15" s="189">
        <v>1</v>
      </c>
      <c r="B15" s="800" t="str">
        <f>IF('[1]Family data'!A11&gt;0,'[1]Family data'!A11,"")</f>
        <v>KASTURI DEVI</v>
      </c>
      <c r="C15" s="801"/>
      <c r="D15" s="802"/>
      <c r="E15" s="798">
        <f>IF('[1]Family data'!E11&gt;0,'[1]Family data'!E11,"")</f>
        <v>24108</v>
      </c>
      <c r="F15" s="799"/>
      <c r="G15" s="795" t="str">
        <f>IF('[1]Family data'!B11&gt;0,'[1]Family data'!B11,"")</f>
        <v>Wife</v>
      </c>
      <c r="H15" s="797"/>
      <c r="I15" s="192"/>
      <c r="J15" s="193" t="str">
        <f>'[1]Family data'!$F$108</f>
        <v/>
      </c>
    </row>
    <row r="16" spans="1:10" ht="18.75" customHeight="1">
      <c r="A16" s="98">
        <f t="shared" ref="A16:A23" si="0">IF(B16="","",A15+1)</f>
        <v>2</v>
      </c>
      <c r="B16" s="800" t="str">
        <f>IF('[1]Family data'!A12&gt;0,'[1]Family data'!A12,"")</f>
        <v>RADHA</v>
      </c>
      <c r="C16" s="801"/>
      <c r="D16" s="802"/>
      <c r="E16" s="798">
        <f>IF('[1]Family data'!E12&gt;0,'[1]Family data'!E12,"")</f>
        <v>34826</v>
      </c>
      <c r="F16" s="799"/>
      <c r="G16" s="795" t="str">
        <f>IF('[1]Family data'!B12&gt;0,'[1]Family data'!B12,"")</f>
        <v>Daughter</v>
      </c>
      <c r="H16" s="797"/>
      <c r="I16" s="192"/>
      <c r="J16" s="192"/>
    </row>
    <row r="17" spans="1:10" ht="18.75" customHeight="1">
      <c r="A17" s="98">
        <f t="shared" si="0"/>
        <v>3</v>
      </c>
      <c r="B17" s="800" t="str">
        <f>IF('[1]Family data'!A13&gt;0,'[1]Family data'!A13,"")</f>
        <v>PUSHPA</v>
      </c>
      <c r="C17" s="801"/>
      <c r="D17" s="802"/>
      <c r="E17" s="798">
        <f>IF('[1]Family data'!E13&gt;0,'[1]Family data'!E13,"")</f>
        <v>35248</v>
      </c>
      <c r="F17" s="799"/>
      <c r="G17" s="795" t="str">
        <f>IF('[1]Family data'!B13&gt;0,'[1]Family data'!B13,"")</f>
        <v>Daughter</v>
      </c>
      <c r="H17" s="797"/>
      <c r="I17" s="192"/>
      <c r="J17" s="192"/>
    </row>
    <row r="18" spans="1:10" ht="18.75" customHeight="1">
      <c r="A18" s="98">
        <f t="shared" si="0"/>
        <v>4</v>
      </c>
      <c r="B18" s="800" t="str">
        <f>IF('[1]Family data'!A14&gt;0,'[1]Family data'!A14,"")</f>
        <v>MANJU</v>
      </c>
      <c r="C18" s="801"/>
      <c r="D18" s="802"/>
      <c r="E18" s="798">
        <f>IF('[1]Family data'!E14&gt;0,'[1]Family data'!E14,"")</f>
        <v>36312</v>
      </c>
      <c r="F18" s="799"/>
      <c r="G18" s="795" t="str">
        <f>IF('[1]Family data'!B14&gt;0,'[1]Family data'!B14,"")</f>
        <v>Daughter</v>
      </c>
      <c r="H18" s="797"/>
      <c r="I18" s="192"/>
      <c r="J18" s="192"/>
    </row>
    <row r="19" spans="1:10" ht="18.75" customHeight="1">
      <c r="A19" s="98">
        <f t="shared" si="0"/>
        <v>5</v>
      </c>
      <c r="B19" s="795" t="str">
        <f>IF('[1]Family data'!A15&gt;0,'[1]Family data'!A15,"")</f>
        <v>PRAKASH</v>
      </c>
      <c r="C19" s="796"/>
      <c r="D19" s="797"/>
      <c r="E19" s="798">
        <f>IF('[1]Family data'!E15&gt;0,'[1]Family data'!E15,"")</f>
        <v>37803</v>
      </c>
      <c r="F19" s="799"/>
      <c r="G19" s="795" t="str">
        <f>IF('[1]Family data'!B15&gt;0,'[1]Family data'!B15,"")</f>
        <v>Son</v>
      </c>
      <c r="H19" s="797"/>
      <c r="I19" s="192"/>
      <c r="J19" s="192"/>
    </row>
    <row r="20" spans="1:10" ht="18.75" customHeight="1">
      <c r="A20" s="98" t="str">
        <f t="shared" si="0"/>
        <v/>
      </c>
      <c r="B20" s="795" t="str">
        <f>IF('[1]Family data'!A16&gt;0,'[1]Family data'!A16,"")</f>
        <v/>
      </c>
      <c r="C20" s="796"/>
      <c r="D20" s="797"/>
      <c r="E20" s="798" t="str">
        <f>IF('[1]Family data'!E16&gt;0,'[1]Family data'!E16,"")</f>
        <v/>
      </c>
      <c r="F20" s="799"/>
      <c r="G20" s="795" t="str">
        <f>IF('[1]Family data'!B16&gt;0,'[1]Family data'!B16,"")</f>
        <v/>
      </c>
      <c r="H20" s="797"/>
      <c r="I20" s="192"/>
      <c r="J20" s="192"/>
    </row>
    <row r="21" spans="1:10" ht="18.75" customHeight="1">
      <c r="A21" s="98" t="str">
        <f t="shared" si="0"/>
        <v/>
      </c>
      <c r="B21" s="795" t="str">
        <f>IF('[1]Family data'!A17&gt;0,'[1]Family data'!A17,"")</f>
        <v/>
      </c>
      <c r="C21" s="796"/>
      <c r="D21" s="797"/>
      <c r="E21" s="798" t="str">
        <f>IF('[1]Family data'!E17&gt;0,'[1]Family data'!E17,"")</f>
        <v/>
      </c>
      <c r="F21" s="799"/>
      <c r="G21" s="795" t="str">
        <f>IF('[1]Family data'!B17&gt;0,'[1]Family data'!B17,"")</f>
        <v/>
      </c>
      <c r="H21" s="797"/>
      <c r="I21" s="192"/>
      <c r="J21" s="192"/>
    </row>
    <row r="22" spans="1:10" ht="18.75" customHeight="1">
      <c r="A22" s="98" t="str">
        <f t="shared" si="0"/>
        <v/>
      </c>
      <c r="B22" s="795" t="str">
        <f>IF('[1]Family data'!A18&gt;0,'[1]Family data'!A18,"")</f>
        <v/>
      </c>
      <c r="C22" s="796"/>
      <c r="D22" s="797"/>
      <c r="E22" s="798" t="str">
        <f>IF('[1]Family data'!E18&gt;0,'[1]Family data'!E18,"")</f>
        <v/>
      </c>
      <c r="F22" s="799"/>
      <c r="G22" s="795" t="str">
        <f>IF('[1]Family data'!B18&gt;0,'[1]Family data'!B18,"")</f>
        <v/>
      </c>
      <c r="H22" s="797"/>
      <c r="I22" s="192"/>
      <c r="J22" s="192"/>
    </row>
    <row r="23" spans="1:10" ht="18.75" customHeight="1">
      <c r="A23" s="98" t="str">
        <f t="shared" si="0"/>
        <v/>
      </c>
      <c r="B23" s="795" t="str">
        <f>IF('[1]Family data'!A19&gt;0,'[1]Family data'!A19,"")</f>
        <v/>
      </c>
      <c r="C23" s="796"/>
      <c r="D23" s="797"/>
      <c r="E23" s="798" t="str">
        <f>IF('[1]Family data'!E19&gt;0,'[1]Family data'!E19,"")</f>
        <v/>
      </c>
      <c r="F23" s="799"/>
      <c r="G23" s="795" t="str">
        <f>IF('[1]Family data'!B19&gt;0,'[1]Family data'!B19,"")</f>
        <v/>
      </c>
      <c r="H23" s="797"/>
      <c r="I23" s="192"/>
      <c r="J23" s="192"/>
    </row>
    <row r="24" spans="1:10" ht="18.75" customHeight="1">
      <c r="A24" s="194" t="str">
        <f>IF(J15="See Note","Note-:","")</f>
        <v/>
      </c>
      <c r="B24" s="791" t="str">
        <f>'[1]Family data'!$E$113</f>
        <v/>
      </c>
      <c r="C24" s="791"/>
      <c r="D24" s="791"/>
      <c r="E24" s="791"/>
      <c r="F24" s="791"/>
      <c r="G24" s="791"/>
      <c r="H24" s="791"/>
      <c r="I24" s="791"/>
      <c r="J24" s="791"/>
    </row>
    <row r="25" spans="1:10" ht="18.75" customHeight="1">
      <c r="A25" s="194"/>
      <c r="B25" s="792"/>
      <c r="C25" s="792"/>
      <c r="D25" s="792"/>
      <c r="E25" s="792"/>
      <c r="F25" s="792"/>
      <c r="G25" s="792"/>
      <c r="H25" s="792"/>
      <c r="I25" s="792"/>
      <c r="J25" s="792"/>
    </row>
    <row r="26" spans="1:10" ht="18.75" customHeight="1">
      <c r="A26" s="789" t="s">
        <v>593</v>
      </c>
      <c r="B26" s="789"/>
      <c r="C26" s="789"/>
      <c r="D26" s="789"/>
      <c r="E26" s="789"/>
      <c r="F26" s="789"/>
      <c r="G26" s="789"/>
      <c r="H26" s="789"/>
      <c r="I26" s="789"/>
      <c r="J26" s="789"/>
    </row>
    <row r="27" spans="1:10" ht="18.75" customHeight="1">
      <c r="A27" s="789"/>
      <c r="B27" s="789"/>
      <c r="C27" s="789"/>
      <c r="D27" s="789"/>
      <c r="E27" s="789"/>
      <c r="F27" s="789"/>
      <c r="G27" s="789"/>
      <c r="H27" s="789"/>
      <c r="I27" s="789"/>
      <c r="J27" s="789"/>
    </row>
    <row r="28" spans="1:10" ht="18.75" customHeight="1">
      <c r="A28" s="195"/>
      <c r="B28" s="195"/>
      <c r="C28" s="195"/>
      <c r="D28" s="195"/>
      <c r="E28" s="195"/>
      <c r="F28" s="790" t="str">
        <f>[1]Pravesh!D232</f>
        <v>Signature of applicant</v>
      </c>
      <c r="G28" s="790"/>
      <c r="H28" s="790"/>
      <c r="I28" s="790"/>
      <c r="J28" s="790"/>
    </row>
    <row r="29" spans="1:10" ht="18.75" customHeight="1">
      <c r="A29" s="793" t="s">
        <v>189</v>
      </c>
      <c r="B29" s="793"/>
      <c r="C29" s="793" t="str">
        <f>'[1]Family data'!H3</f>
        <v>BIKANER</v>
      </c>
      <c r="D29" s="793"/>
      <c r="E29" s="793"/>
      <c r="F29" s="195"/>
      <c r="G29" s="195"/>
      <c r="H29" s="195"/>
      <c r="I29" s="195"/>
      <c r="J29" s="195"/>
    </row>
    <row r="30" spans="1:10" ht="18.75" customHeight="1">
      <c r="A30" s="793" t="s">
        <v>190</v>
      </c>
      <c r="B30" s="793"/>
      <c r="C30" s="794" t="str">
        <f>[1]Pravesh!I201</f>
        <v/>
      </c>
      <c r="D30" s="793"/>
      <c r="E30" s="793"/>
      <c r="F30" s="195"/>
      <c r="G30" s="195"/>
      <c r="H30" s="195"/>
      <c r="I30" s="195"/>
      <c r="J30" s="195"/>
    </row>
    <row r="31" spans="1:10" ht="18.75" customHeight="1">
      <c r="A31" s="195"/>
      <c r="B31" s="195"/>
      <c r="C31" s="195"/>
      <c r="D31" s="195"/>
      <c r="E31" s="195"/>
      <c r="F31" s="195"/>
      <c r="G31" s="195"/>
      <c r="H31" s="195"/>
      <c r="I31" s="195"/>
      <c r="J31" s="195"/>
    </row>
    <row r="32" spans="1:10" ht="18.75" customHeight="1">
      <c r="A32" s="195"/>
      <c r="B32" s="195"/>
      <c r="C32" s="195"/>
      <c r="D32" s="195"/>
      <c r="E32" s="195"/>
      <c r="F32" s="195"/>
      <c r="G32" s="195"/>
      <c r="H32" s="195"/>
      <c r="I32" s="195"/>
      <c r="J32" s="195"/>
    </row>
    <row r="33" spans="1:10" ht="18.75" customHeight="1">
      <c r="A33" s="789" t="s">
        <v>594</v>
      </c>
      <c r="B33" s="789"/>
      <c r="C33" s="789"/>
      <c r="D33" s="789"/>
      <c r="E33" s="789"/>
      <c r="F33" s="789"/>
      <c r="G33" s="789"/>
      <c r="H33" s="789"/>
      <c r="I33" s="789"/>
      <c r="J33" s="789"/>
    </row>
    <row r="34" spans="1:10" ht="18.75" customHeight="1">
      <c r="A34" s="789"/>
      <c r="B34" s="789"/>
      <c r="C34" s="789"/>
      <c r="D34" s="789"/>
      <c r="E34" s="789"/>
      <c r="F34" s="789"/>
      <c r="G34" s="789"/>
      <c r="H34" s="789"/>
      <c r="I34" s="789"/>
      <c r="J34" s="789"/>
    </row>
    <row r="35" spans="1:10" ht="18.75" customHeight="1">
      <c r="A35" s="195"/>
      <c r="B35" s="195"/>
      <c r="C35" s="195"/>
      <c r="D35" s="195"/>
      <c r="E35" s="195"/>
      <c r="F35" s="195"/>
      <c r="G35" s="195"/>
      <c r="H35" s="195"/>
      <c r="I35" s="195"/>
      <c r="J35" s="195"/>
    </row>
    <row r="36" spans="1:10" ht="18.75" customHeight="1">
      <c r="A36" s="790" t="s">
        <v>595</v>
      </c>
      <c r="B36" s="790"/>
      <c r="C36" s="790"/>
      <c r="D36" s="790"/>
      <c r="E36" s="790"/>
      <c r="F36" s="790"/>
      <c r="G36" s="790"/>
      <c r="H36" s="790"/>
      <c r="I36" s="790"/>
      <c r="J36" s="790"/>
    </row>
    <row r="37" spans="1:10" ht="18.75" customHeight="1">
      <c r="A37" s="195"/>
      <c r="B37" s="195"/>
      <c r="C37" s="195"/>
      <c r="D37" s="195"/>
      <c r="E37" s="195"/>
      <c r="F37" s="195"/>
      <c r="G37" s="195"/>
      <c r="H37" s="195"/>
      <c r="I37" s="195"/>
      <c r="J37" s="195"/>
    </row>
    <row r="38" spans="1:10" ht="18.75" customHeight="1">
      <c r="A38" s="790" t="s">
        <v>596</v>
      </c>
      <c r="B38" s="790"/>
      <c r="C38" s="790"/>
      <c r="D38" s="790"/>
      <c r="E38" s="195"/>
      <c r="F38" s="195"/>
      <c r="G38" s="195"/>
      <c r="H38" s="195"/>
      <c r="I38" s="195"/>
      <c r="J38" s="195"/>
    </row>
    <row r="39" spans="1:10" ht="18.75" customHeight="1">
      <c r="A39" s="195"/>
      <c r="B39" s="195"/>
      <c r="C39" s="195"/>
      <c r="D39" s="195"/>
      <c r="E39" s="195"/>
      <c r="F39" s="195"/>
      <c r="G39" s="195"/>
      <c r="H39" s="195"/>
      <c r="I39" s="195"/>
      <c r="J39" s="195"/>
    </row>
    <row r="40" spans="1:10" ht="18.75" customHeight="1">
      <c r="A40" s="790" t="s">
        <v>597</v>
      </c>
      <c r="B40" s="790"/>
      <c r="C40" s="790"/>
      <c r="D40" s="790"/>
      <c r="E40" s="195"/>
      <c r="F40" s="195"/>
      <c r="G40" s="195"/>
      <c r="H40" s="195"/>
      <c r="I40" s="195"/>
      <c r="J40" s="195"/>
    </row>
  </sheetData>
  <mergeCells count="62">
    <mergeCell ref="A6:E6"/>
    <mergeCell ref="F6:J6"/>
    <mergeCell ref="A2:J2"/>
    <mergeCell ref="A3:J3"/>
    <mergeCell ref="A4:J4"/>
    <mergeCell ref="A5:E5"/>
    <mergeCell ref="F5:J5"/>
    <mergeCell ref="A7:E7"/>
    <mergeCell ref="F7:J7"/>
    <mergeCell ref="A8:E8"/>
    <mergeCell ref="F8:J8"/>
    <mergeCell ref="A9:E9"/>
    <mergeCell ref="F9:J9"/>
    <mergeCell ref="A10:E10"/>
    <mergeCell ref="F10:J10"/>
    <mergeCell ref="A11:A13"/>
    <mergeCell ref="B11:D13"/>
    <mergeCell ref="E11:F13"/>
    <mergeCell ref="G11:H13"/>
    <mergeCell ref="I11:I13"/>
    <mergeCell ref="J11:J13"/>
    <mergeCell ref="B14:D14"/>
    <mergeCell ref="E14:F14"/>
    <mergeCell ref="G14:H14"/>
    <mergeCell ref="B15:D15"/>
    <mergeCell ref="E15:F15"/>
    <mergeCell ref="G15:H15"/>
    <mergeCell ref="B16:D16"/>
    <mergeCell ref="E16:F16"/>
    <mergeCell ref="G16:H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A33:J34"/>
    <mergeCell ref="A36:J36"/>
    <mergeCell ref="A38:D38"/>
    <mergeCell ref="A40:D40"/>
    <mergeCell ref="B24:J25"/>
    <mergeCell ref="A26:J27"/>
    <mergeCell ref="F28:J28"/>
    <mergeCell ref="A29:B29"/>
    <mergeCell ref="C29:E29"/>
    <mergeCell ref="A30:B30"/>
    <mergeCell ref="C30:E30"/>
  </mergeCells>
  <conditionalFormatting sqref="A15:H23">
    <cfRule type="containsBlanks" dxfId="1" priority="1" stopIfTrue="1">
      <formula>LEN(TRIM(A15))=0</formula>
    </cfRule>
  </conditionalFormatting>
  <pageMargins left="0.55118110236220474" right="0.35433070866141736" top="0.59055118110236227" bottom="0.59055118110236227" header="0.51181102362204722" footer="0.59055118110236227"/>
  <pageSetup paperSize="9" orientation="portrait" r:id="rId1"/>
  <headerFooter alignWithMargins="0">
    <oddFooter>&amp;L16.18.1.22.5.19.8√97263.0458756048</oddFooter>
  </headerFooter>
</worksheet>
</file>

<file path=xl/worksheets/sheet17.xml><?xml version="1.0" encoding="utf-8"?>
<worksheet xmlns="http://schemas.openxmlformats.org/spreadsheetml/2006/main" xmlns:r="http://schemas.openxmlformats.org/officeDocument/2006/relationships">
  <sheetPr codeName="Sheet15"/>
  <dimension ref="A1:J59"/>
  <sheetViews>
    <sheetView view="pageBreakPreview" topLeftCell="A37" workbookViewId="0">
      <selection activeCell="B52" sqref="B52:J52"/>
    </sheetView>
  </sheetViews>
  <sheetFormatPr defaultColWidth="9.109375" defaultRowHeight="16.2"/>
  <cols>
    <col min="1" max="1" width="6.88671875" style="94" customWidth="1"/>
    <col min="2" max="2" width="9.109375" style="94"/>
    <col min="3" max="4" width="9.109375" style="95"/>
    <col min="5" max="5" width="11.5546875" style="95" bestFit="1" customWidth="1"/>
    <col min="6" max="8" width="9.109375" style="95"/>
    <col min="9" max="9" width="10.5546875" style="95" customWidth="1"/>
    <col min="10" max="10" width="13.44140625" style="95" customWidth="1"/>
    <col min="11" max="16384" width="9.109375" style="95"/>
  </cols>
  <sheetData>
    <row r="1" spans="1:10">
      <c r="A1" s="196"/>
      <c r="B1" s="196"/>
      <c r="C1" s="107"/>
      <c r="D1" s="107"/>
      <c r="E1" s="107"/>
      <c r="F1" s="107"/>
      <c r="G1" s="107"/>
      <c r="H1" s="107"/>
      <c r="I1" s="107"/>
      <c r="J1" s="107">
        <v>27</v>
      </c>
    </row>
    <row r="2" spans="1:10">
      <c r="A2" s="692" t="s">
        <v>598</v>
      </c>
      <c r="B2" s="692"/>
      <c r="C2" s="692"/>
      <c r="D2" s="692"/>
      <c r="E2" s="692"/>
      <c r="F2" s="692"/>
      <c r="G2" s="692"/>
      <c r="H2" s="692"/>
      <c r="I2" s="692"/>
      <c r="J2" s="692"/>
    </row>
    <row r="3" spans="1:10">
      <c r="A3" s="670" t="s">
        <v>599</v>
      </c>
      <c r="B3" s="670"/>
      <c r="C3" s="670"/>
      <c r="D3" s="670"/>
      <c r="E3" s="670"/>
      <c r="F3" s="670"/>
      <c r="G3" s="670"/>
      <c r="H3" s="670"/>
      <c r="I3" s="670"/>
      <c r="J3" s="670"/>
    </row>
    <row r="4" spans="1:10" ht="18" customHeight="1">
      <c r="A4" s="747" t="s">
        <v>600</v>
      </c>
      <c r="B4" s="747"/>
      <c r="C4" s="747"/>
      <c r="D4" s="747"/>
      <c r="E4" s="747"/>
      <c r="F4" s="747"/>
      <c r="G4" s="747"/>
      <c r="H4" s="747"/>
      <c r="I4" s="747"/>
      <c r="J4" s="747"/>
    </row>
    <row r="5" spans="1:10">
      <c r="A5" s="747"/>
      <c r="B5" s="747"/>
      <c r="C5" s="747"/>
      <c r="D5" s="747"/>
      <c r="E5" s="747"/>
      <c r="F5" s="747"/>
      <c r="G5" s="747"/>
      <c r="H5" s="747"/>
      <c r="I5" s="747"/>
      <c r="J5" s="747"/>
    </row>
    <row r="6" spans="1:10" ht="18" customHeight="1">
      <c r="A6" s="863" t="s">
        <v>601</v>
      </c>
      <c r="B6" s="863"/>
      <c r="C6" s="863"/>
      <c r="D6" s="863"/>
      <c r="E6" s="863"/>
      <c r="F6" s="863"/>
      <c r="G6" s="863"/>
      <c r="H6" s="863"/>
      <c r="I6" s="863"/>
      <c r="J6" s="863"/>
    </row>
    <row r="7" spans="1:10">
      <c r="A7" s="863"/>
      <c r="B7" s="863"/>
      <c r="C7" s="863"/>
      <c r="D7" s="863"/>
      <c r="E7" s="863"/>
      <c r="F7" s="863"/>
      <c r="G7" s="863"/>
      <c r="H7" s="863"/>
      <c r="I7" s="863"/>
      <c r="J7" s="863"/>
    </row>
    <row r="8" spans="1:10">
      <c r="A8" s="863"/>
      <c r="B8" s="863"/>
      <c r="C8" s="863"/>
      <c r="D8" s="863"/>
      <c r="E8" s="863"/>
      <c r="F8" s="863"/>
      <c r="G8" s="863"/>
      <c r="H8" s="863"/>
      <c r="I8" s="863"/>
      <c r="J8" s="863"/>
    </row>
    <row r="9" spans="1:10">
      <c r="A9" s="197"/>
      <c r="B9" s="197"/>
      <c r="C9" s="198"/>
      <c r="D9" s="198"/>
      <c r="E9" s="198"/>
      <c r="F9" s="198"/>
      <c r="G9" s="198"/>
      <c r="H9" s="198"/>
      <c r="I9" s="198"/>
      <c r="J9" s="112"/>
    </row>
    <row r="10" spans="1:10">
      <c r="A10" s="825">
        <v>1</v>
      </c>
      <c r="B10" s="825" t="s">
        <v>602</v>
      </c>
      <c r="C10" s="859" t="s">
        <v>603</v>
      </c>
      <c r="D10" s="859"/>
      <c r="E10" s="859"/>
      <c r="F10" s="859"/>
      <c r="G10" s="839" t="str">
        <f>IF('[1]Family data'!$G$28="Not MINOR",'[1]Family data'!$B$31,"N.A.")</f>
        <v>KASTURI DEVI</v>
      </c>
      <c r="H10" s="840"/>
      <c r="I10" s="840"/>
      <c r="J10" s="841"/>
    </row>
    <row r="11" spans="1:10">
      <c r="A11" s="864"/>
      <c r="B11" s="848"/>
      <c r="C11" s="859"/>
      <c r="D11" s="859"/>
      <c r="E11" s="859"/>
      <c r="F11" s="859"/>
      <c r="G11" s="842"/>
      <c r="H11" s="843"/>
      <c r="I11" s="843"/>
      <c r="J11" s="844"/>
    </row>
    <row r="12" spans="1:10">
      <c r="A12" s="848"/>
      <c r="B12" s="199" t="s">
        <v>110</v>
      </c>
      <c r="C12" s="681" t="s">
        <v>604</v>
      </c>
      <c r="D12" s="681"/>
      <c r="E12" s="681"/>
      <c r="F12" s="681"/>
      <c r="G12" s="860">
        <f>IF(G10="N.A.",G10,'[1]Family data'!$E$31)</f>
        <v>24108</v>
      </c>
      <c r="H12" s="861"/>
      <c r="I12" s="861"/>
      <c r="J12" s="862"/>
    </row>
    <row r="13" spans="1:10" ht="18" customHeight="1">
      <c r="A13" s="674">
        <v>2</v>
      </c>
      <c r="B13" s="674" t="s">
        <v>108</v>
      </c>
      <c r="C13" s="859" t="s">
        <v>605</v>
      </c>
      <c r="D13" s="859"/>
      <c r="E13" s="859"/>
      <c r="F13" s="859"/>
      <c r="G13" s="839" t="str">
        <f>IF('[1]Family data'!$C$32="YES",'[1]Family data'!$B$32,"N.A.")</f>
        <v>N.A.</v>
      </c>
      <c r="H13" s="840"/>
      <c r="I13" s="840"/>
      <c r="J13" s="841"/>
    </row>
    <row r="14" spans="1:10">
      <c r="A14" s="857"/>
      <c r="B14" s="856"/>
      <c r="C14" s="859"/>
      <c r="D14" s="859"/>
      <c r="E14" s="859"/>
      <c r="F14" s="859"/>
      <c r="G14" s="842"/>
      <c r="H14" s="843"/>
      <c r="I14" s="843"/>
      <c r="J14" s="844"/>
    </row>
    <row r="15" spans="1:10">
      <c r="A15" s="856"/>
      <c r="B15" s="199" t="s">
        <v>110</v>
      </c>
      <c r="C15" s="681" t="s">
        <v>606</v>
      </c>
      <c r="D15" s="681"/>
      <c r="E15" s="681"/>
      <c r="F15" s="681"/>
      <c r="G15" s="860" t="str">
        <f>IF(G13="N.A.",G13,'[1]Family data'!$E$32)</f>
        <v>N.A.</v>
      </c>
      <c r="H15" s="861"/>
      <c r="I15" s="861"/>
      <c r="J15" s="862"/>
    </row>
    <row r="16" spans="1:10" ht="18" customHeight="1">
      <c r="A16" s="674">
        <v>3</v>
      </c>
      <c r="B16" s="673" t="s">
        <v>108</v>
      </c>
      <c r="C16" s="286" t="s">
        <v>607</v>
      </c>
      <c r="D16" s="286"/>
      <c r="E16" s="286"/>
      <c r="F16" s="286"/>
      <c r="G16" s="839" t="str">
        <f>[1]Mastersheet!$B$3</f>
        <v>KALU RAM</v>
      </c>
      <c r="H16" s="840"/>
      <c r="I16" s="840"/>
      <c r="J16" s="841"/>
    </row>
    <row r="17" spans="1:10">
      <c r="A17" s="857"/>
      <c r="B17" s="673"/>
      <c r="C17" s="286"/>
      <c r="D17" s="286"/>
      <c r="E17" s="286"/>
      <c r="F17" s="286"/>
      <c r="G17" s="845"/>
      <c r="H17" s="846"/>
      <c r="I17" s="846"/>
      <c r="J17" s="847"/>
    </row>
    <row r="18" spans="1:10">
      <c r="A18" s="857"/>
      <c r="B18" s="673"/>
      <c r="C18" s="286"/>
      <c r="D18" s="286"/>
      <c r="E18" s="286"/>
      <c r="F18" s="286"/>
      <c r="G18" s="842"/>
      <c r="H18" s="843"/>
      <c r="I18" s="843"/>
      <c r="J18" s="844"/>
    </row>
    <row r="19" spans="1:10" ht="18" customHeight="1">
      <c r="A19" s="857"/>
      <c r="B19" s="199" t="s">
        <v>110</v>
      </c>
      <c r="C19" s="681" t="s">
        <v>608</v>
      </c>
      <c r="D19" s="681"/>
      <c r="E19" s="681"/>
      <c r="F19" s="681"/>
      <c r="G19" s="858" t="str">
        <f>[1]Mastersheet!H62</f>
        <v>30/04/2018</v>
      </c>
      <c r="H19" s="830"/>
      <c r="I19" s="830"/>
      <c r="J19" s="830"/>
    </row>
    <row r="20" spans="1:10" ht="18" customHeight="1">
      <c r="A20" s="857"/>
      <c r="B20" s="674" t="s">
        <v>138</v>
      </c>
      <c r="C20" s="681" t="s">
        <v>609</v>
      </c>
      <c r="D20" s="681"/>
      <c r="E20" s="681"/>
      <c r="F20" s="681"/>
      <c r="G20" s="681" t="str">
        <f>[1]Mastersheet!$B$5</f>
        <v>COMMISSIONER COLONISATION DEPARTMENT,BIKANER</v>
      </c>
      <c r="H20" s="681"/>
      <c r="I20" s="681"/>
      <c r="J20" s="681"/>
    </row>
    <row r="21" spans="1:10">
      <c r="A21" s="856"/>
      <c r="B21" s="856"/>
      <c r="C21" s="681"/>
      <c r="D21" s="681"/>
      <c r="E21" s="681"/>
      <c r="F21" s="681"/>
      <c r="G21" s="681"/>
      <c r="H21" s="681"/>
      <c r="I21" s="681"/>
      <c r="J21" s="681"/>
    </row>
    <row r="22" spans="1:10" ht="18" customHeight="1">
      <c r="A22" s="674">
        <v>4</v>
      </c>
      <c r="B22" s="839" t="s">
        <v>610</v>
      </c>
      <c r="C22" s="840"/>
      <c r="D22" s="840"/>
      <c r="E22" s="852" t="str">
        <f>IF('[1]Family data'!$C$24="MINOR","guardian","claimant")</f>
        <v>claimant</v>
      </c>
      <c r="F22" s="853"/>
      <c r="G22" s="839" t="str">
        <f>IF('[1]Family data'!$G$28="NOT MINOR",'[1]Family data'!$I$31,'[1]Family data'!$I$32)</f>
        <v>Widowed daughter</v>
      </c>
      <c r="H22" s="840"/>
      <c r="I22" s="840"/>
      <c r="J22" s="841"/>
    </row>
    <row r="23" spans="1:10">
      <c r="A23" s="856"/>
      <c r="B23" s="845" t="s">
        <v>611</v>
      </c>
      <c r="C23" s="846"/>
      <c r="D23" s="846"/>
      <c r="E23" s="846"/>
      <c r="F23" s="847"/>
      <c r="G23" s="842"/>
      <c r="H23" s="843"/>
      <c r="I23" s="843"/>
      <c r="J23" s="844"/>
    </row>
    <row r="24" spans="1:10" ht="18" customHeight="1">
      <c r="A24" s="851">
        <v>5</v>
      </c>
      <c r="B24" s="839" t="s">
        <v>612</v>
      </c>
      <c r="C24" s="840"/>
      <c r="D24" s="840"/>
      <c r="E24" s="852" t="str">
        <f>E22</f>
        <v>claimant</v>
      </c>
      <c r="F24" s="853"/>
      <c r="G24" s="286" t="str">
        <f>IF('[1]Family data'!$G$28="NOT MINOR",'[1]Family data'!$G$31,'[1]Family data'!$G$32)</f>
        <v>WARD NO 7, SHIVA BASTI, GANGASAHAR, BIKANER</v>
      </c>
      <c r="H24" s="286"/>
      <c r="I24" s="286"/>
      <c r="J24" s="286"/>
    </row>
    <row r="25" spans="1:10">
      <c r="A25" s="851"/>
      <c r="B25" s="842"/>
      <c r="C25" s="843"/>
      <c r="D25" s="843"/>
      <c r="E25" s="854"/>
      <c r="F25" s="855"/>
      <c r="G25" s="286"/>
      <c r="H25" s="286"/>
      <c r="I25" s="286"/>
      <c r="J25" s="286"/>
    </row>
    <row r="26" spans="1:10" ht="18" customHeight="1">
      <c r="A26" s="825">
        <v>6</v>
      </c>
      <c r="B26" s="849" t="s">
        <v>602</v>
      </c>
      <c r="C26" s="839" t="s">
        <v>613</v>
      </c>
      <c r="D26" s="840"/>
      <c r="E26" s="840"/>
      <c r="F26" s="840"/>
      <c r="G26" s="840"/>
      <c r="H26" s="840"/>
      <c r="I26" s="840"/>
      <c r="J26" s="841"/>
    </row>
    <row r="27" spans="1:10">
      <c r="A27" s="848"/>
      <c r="B27" s="850"/>
      <c r="C27" s="842"/>
      <c r="D27" s="843"/>
      <c r="E27" s="843"/>
      <c r="F27" s="843"/>
      <c r="G27" s="843"/>
      <c r="H27" s="843"/>
      <c r="I27" s="843"/>
      <c r="J27" s="844"/>
    </row>
    <row r="28" spans="1:10" s="94" customFormat="1" ht="18" customHeight="1">
      <c r="A28" s="673" t="s">
        <v>309</v>
      </c>
      <c r="B28" s="673" t="s">
        <v>89</v>
      </c>
      <c r="C28" s="673"/>
      <c r="D28" s="673"/>
      <c r="E28" s="673" t="s">
        <v>614</v>
      </c>
      <c r="F28" s="673" t="s">
        <v>615</v>
      </c>
      <c r="G28" s="673"/>
      <c r="H28" s="673" t="s">
        <v>616</v>
      </c>
      <c r="I28" s="673"/>
      <c r="J28" s="673"/>
    </row>
    <row r="29" spans="1:10" s="94" customFormat="1">
      <c r="A29" s="673"/>
      <c r="B29" s="673"/>
      <c r="C29" s="673"/>
      <c r="D29" s="673"/>
      <c r="E29" s="673"/>
      <c r="F29" s="673"/>
      <c r="G29" s="673"/>
      <c r="H29" s="673"/>
      <c r="I29" s="673"/>
      <c r="J29" s="673"/>
    </row>
    <row r="30" spans="1:10" s="94" customFormat="1">
      <c r="A30" s="673"/>
      <c r="B30" s="673"/>
      <c r="C30" s="673"/>
      <c r="D30" s="673"/>
      <c r="E30" s="673"/>
      <c r="F30" s="673"/>
      <c r="G30" s="673"/>
      <c r="H30" s="673"/>
      <c r="I30" s="673"/>
      <c r="J30" s="673"/>
    </row>
    <row r="31" spans="1:10">
      <c r="A31" s="200">
        <v>1</v>
      </c>
      <c r="B31" s="831" t="str">
        <f>IF('[1]Family data'!$J$36="YES",'[1]Family data'!$B$36,"NIL")</f>
        <v>NIL</v>
      </c>
      <c r="C31" s="832"/>
      <c r="D31" s="833"/>
      <c r="E31" s="201" t="str">
        <f>IF('[1]Family data'!$J$36="YES",'[1]Family data'!$E$36,"NIL")</f>
        <v>NIL</v>
      </c>
      <c r="F31" s="834" t="str">
        <f>IF('[1]Family data'!$J$36="YES",'[1]Family data'!$F$36,"NIL")</f>
        <v>NIL</v>
      </c>
      <c r="G31" s="835"/>
      <c r="H31" s="836" t="str">
        <f>IF([1]Pravesh!C245&gt;=25,"See note @1",IF('[1]Family data'!$J$36="YES",'[1]Family data'!$G$36,"NIL"))</f>
        <v>See note @1</v>
      </c>
      <c r="I31" s="837"/>
      <c r="J31" s="838"/>
    </row>
    <row r="32" spans="1:10">
      <c r="A32" s="200">
        <v>2</v>
      </c>
      <c r="B32" s="831" t="str">
        <f>IF('[1]Family data'!$J$37="YES",'[1]Family data'!$B$37,"NIL")</f>
        <v>NIL</v>
      </c>
      <c r="C32" s="832"/>
      <c r="D32" s="833"/>
      <c r="E32" s="201" t="str">
        <f>IF('[1]Family data'!$J$37="YES",'[1]Family data'!$E$37,"NIL")</f>
        <v>NIL</v>
      </c>
      <c r="F32" s="834" t="str">
        <f>IF('[1]Family data'!$J$37="YES",'[1]Family data'!$F$37,"NIL")</f>
        <v>NIL</v>
      </c>
      <c r="G32" s="835"/>
      <c r="H32" s="836" t="str">
        <f>IF([1]Pravesh!C246&gt;=25,"See note @2",IF('[1]Family data'!$J$30="YES",'[1]Family data'!$G$37,"NIL"))</f>
        <v>NIL</v>
      </c>
      <c r="I32" s="837"/>
      <c r="J32" s="838"/>
    </row>
    <row r="33" spans="1:10">
      <c r="A33" s="200">
        <v>3</v>
      </c>
      <c r="B33" s="831" t="str">
        <f>IF('[1]Family data'!$J$38="YES",'[1]Family data'!$B$38,"NIL")</f>
        <v>NIL</v>
      </c>
      <c r="C33" s="832"/>
      <c r="D33" s="833"/>
      <c r="E33" s="201" t="str">
        <f>IF('[1]Family data'!$J$38="YES",'[1]Family data'!$E$38,"NIL")</f>
        <v>NIL</v>
      </c>
      <c r="F33" s="834" t="str">
        <f>IF('[1]Family data'!$J$38="YES",'[1]Family data'!$F$38,"NIL")</f>
        <v>NIL</v>
      </c>
      <c r="G33" s="835"/>
      <c r="H33" s="836" t="str">
        <f>IF([1]Pravesh!C247&gt;=25,"See note @3",IF('[1]Family data'!$J$31="YES",'[1]Family data'!$G$38,"NIL"))</f>
        <v>NIL</v>
      </c>
      <c r="I33" s="837"/>
      <c r="J33" s="838"/>
    </row>
    <row r="34" spans="1:10">
      <c r="A34" s="200">
        <v>4</v>
      </c>
      <c r="B34" s="831" t="str">
        <f>IF('[1]Family data'!$J$39="YES",'[1]Family data'!$B$39,"NIL")</f>
        <v>NIL</v>
      </c>
      <c r="C34" s="832"/>
      <c r="D34" s="833"/>
      <c r="E34" s="201" t="str">
        <f>IF('[1]Family data'!$J$39="YES",'[1]Family data'!$E$39,"NIL")</f>
        <v>NIL</v>
      </c>
      <c r="F34" s="834" t="str">
        <f>IF('[1]Family data'!$J$39="YES",'[1]Family data'!$F$39,"NIL")</f>
        <v>NIL</v>
      </c>
      <c r="G34" s="835"/>
      <c r="H34" s="836" t="str">
        <f>IF([1]Pravesh!C248&gt;=25,"See note @4",IF('[1]Family data'!$J$32="YES",'[1]Family data'!$G$39,"NIL"))</f>
        <v>NIL</v>
      </c>
      <c r="I34" s="837"/>
      <c r="J34" s="838"/>
    </row>
    <row r="35" spans="1:10">
      <c r="A35" s="200"/>
      <c r="B35" s="199" t="s">
        <v>110</v>
      </c>
      <c r="C35" s="827" t="s">
        <v>617</v>
      </c>
      <c r="D35" s="828"/>
      <c r="E35" s="828"/>
      <c r="F35" s="829"/>
      <c r="G35" s="830" t="str">
        <f>IF('[1]Family data'!$C$32="NO",'[1]Family data'!$I$32,"NIL")</f>
        <v>Wife</v>
      </c>
      <c r="H35" s="830"/>
      <c r="I35" s="830"/>
      <c r="J35" s="830"/>
    </row>
    <row r="36" spans="1:10" ht="18" customHeight="1">
      <c r="A36" s="815">
        <v>7</v>
      </c>
      <c r="B36" s="286" t="s">
        <v>618</v>
      </c>
      <c r="C36" s="286"/>
      <c r="D36" s="286"/>
      <c r="E36" s="286"/>
      <c r="F36" s="286"/>
      <c r="G36" s="830" t="str">
        <f>[1]Mastersheet!$B$15</f>
        <v>BIKANER</v>
      </c>
      <c r="H36" s="830"/>
      <c r="I36" s="830"/>
      <c r="J36" s="830"/>
    </row>
    <row r="37" spans="1:10">
      <c r="A37" s="815"/>
      <c r="B37" s="286"/>
      <c r="C37" s="286"/>
      <c r="D37" s="286"/>
      <c r="E37" s="286"/>
      <c r="F37" s="286"/>
      <c r="G37" s="820" t="str">
        <f>[1]Pravesh!$A$561</f>
        <v>Bank Of Baroda,Gangasahar,Bikaner</v>
      </c>
      <c r="H37" s="292"/>
      <c r="I37" s="292"/>
      <c r="J37" s="821"/>
    </row>
    <row r="38" spans="1:10">
      <c r="A38" s="815"/>
      <c r="B38" s="286"/>
      <c r="C38" s="286"/>
      <c r="D38" s="286"/>
      <c r="E38" s="286"/>
      <c r="F38" s="286"/>
      <c r="G38" s="822"/>
      <c r="H38" s="823"/>
      <c r="I38" s="823"/>
      <c r="J38" s="824"/>
    </row>
    <row r="39" spans="1:10">
      <c r="A39" s="820" t="s">
        <v>619</v>
      </c>
      <c r="B39" s="292"/>
      <c r="C39" s="292"/>
      <c r="D39" s="292"/>
      <c r="E39" s="292"/>
      <c r="F39" s="821"/>
      <c r="G39" s="813"/>
      <c r="H39" s="813"/>
      <c r="I39" s="813"/>
      <c r="J39" s="813"/>
    </row>
    <row r="40" spans="1:10" ht="18" customHeight="1">
      <c r="A40" s="822"/>
      <c r="B40" s="823"/>
      <c r="C40" s="823"/>
      <c r="D40" s="823"/>
      <c r="E40" s="823"/>
      <c r="F40" s="824"/>
      <c r="G40" s="813"/>
      <c r="H40" s="813"/>
      <c r="I40" s="813"/>
      <c r="J40" s="813"/>
    </row>
    <row r="41" spans="1:10" ht="18" customHeight="1">
      <c r="A41" s="815">
        <v>8</v>
      </c>
      <c r="B41" s="286" t="s">
        <v>620</v>
      </c>
      <c r="C41" s="286"/>
      <c r="D41" s="286"/>
      <c r="E41" s="286"/>
      <c r="F41" s="286"/>
      <c r="G41" s="819"/>
      <c r="H41" s="819"/>
      <c r="I41" s="819"/>
      <c r="J41" s="819"/>
    </row>
    <row r="42" spans="1:10">
      <c r="A42" s="815"/>
      <c r="B42" s="286"/>
      <c r="C42" s="286"/>
      <c r="D42" s="286"/>
      <c r="E42" s="286"/>
      <c r="F42" s="286"/>
      <c r="G42" s="819"/>
      <c r="H42" s="819"/>
      <c r="I42" s="819"/>
      <c r="J42" s="819"/>
    </row>
    <row r="43" spans="1:10">
      <c r="A43" s="825"/>
      <c r="B43" s="286"/>
      <c r="C43" s="286"/>
      <c r="D43" s="286"/>
      <c r="E43" s="286"/>
      <c r="F43" s="286"/>
      <c r="G43" s="819"/>
      <c r="H43" s="819"/>
      <c r="I43" s="819"/>
      <c r="J43" s="819"/>
    </row>
    <row r="44" spans="1:10">
      <c r="A44" s="826">
        <v>28</v>
      </c>
      <c r="B44" s="826"/>
      <c r="C44" s="826"/>
      <c r="D44" s="826"/>
      <c r="E44" s="826"/>
      <c r="F44" s="826"/>
      <c r="G44" s="826"/>
      <c r="H44" s="826"/>
      <c r="I44" s="826"/>
      <c r="J44" s="826"/>
    </row>
    <row r="45" spans="1:10" ht="17.399999999999999">
      <c r="A45" s="815">
        <v>9</v>
      </c>
      <c r="B45" s="818" t="s">
        <v>621</v>
      </c>
      <c r="C45" s="818"/>
      <c r="D45" s="818"/>
      <c r="E45" s="818"/>
      <c r="F45" s="818"/>
      <c r="G45" s="818"/>
      <c r="H45" s="818"/>
      <c r="I45" s="818"/>
      <c r="J45" s="818"/>
    </row>
    <row r="46" spans="1:10">
      <c r="A46" s="815"/>
      <c r="B46" s="673" t="s">
        <v>89</v>
      </c>
      <c r="C46" s="673"/>
      <c r="D46" s="673"/>
      <c r="E46" s="673"/>
      <c r="F46" s="819" t="s">
        <v>622</v>
      </c>
      <c r="G46" s="819"/>
      <c r="H46" s="819"/>
      <c r="I46" s="819" t="s">
        <v>267</v>
      </c>
      <c r="J46" s="819"/>
    </row>
    <row r="47" spans="1:10" ht="27" customHeight="1">
      <c r="A47" s="815"/>
      <c r="B47" s="200" t="s">
        <v>108</v>
      </c>
      <c r="C47" s="812" t="str">
        <f>IF([1]Mastersheet!$A$29&gt;0,[1]Mastersheet!$A$29,"")</f>
        <v xml:space="preserve">NANURAM </v>
      </c>
      <c r="D47" s="812"/>
      <c r="E47" s="812"/>
      <c r="F47" s="812" t="str">
        <f>IF([1]Mastersheet!$E$29&gt;0,[1]Mastersheet!$E$29,"")</f>
        <v>MEGHWALO KA MOHALLA,PABUBARI,BIKANER</v>
      </c>
      <c r="G47" s="812"/>
      <c r="H47" s="812"/>
      <c r="I47" s="813"/>
      <c r="J47" s="813"/>
    </row>
    <row r="48" spans="1:10" ht="30" customHeight="1">
      <c r="A48" s="815"/>
      <c r="B48" s="200" t="s">
        <v>110</v>
      </c>
      <c r="C48" s="812" t="str">
        <f>IF([1]Mastersheet!$A$30&gt;0,[1]Mastersheet!$A$30,"")</f>
        <v>GHANSHYAM HATILA</v>
      </c>
      <c r="D48" s="812"/>
      <c r="E48" s="812"/>
      <c r="F48" s="812" t="str">
        <f>IF([1]Mastersheet!$E$30&gt;0,[1]Mastersheet!$E$30,"")</f>
        <v>MEGHWALO KA MOHALLA,PABUBARI,BIKANER</v>
      </c>
      <c r="G48" s="812"/>
      <c r="H48" s="812"/>
      <c r="I48" s="813"/>
      <c r="J48" s="813"/>
    </row>
    <row r="49" spans="1:10">
      <c r="A49" s="815">
        <v>10</v>
      </c>
      <c r="B49" s="816" t="s">
        <v>623</v>
      </c>
      <c r="C49" s="816"/>
      <c r="D49" s="816"/>
      <c r="E49" s="816"/>
      <c r="F49" s="816"/>
      <c r="G49" s="816"/>
      <c r="H49" s="816"/>
      <c r="I49" s="816"/>
      <c r="J49" s="816"/>
    </row>
    <row r="50" spans="1:10" ht="29.25" customHeight="1">
      <c r="A50" s="815"/>
      <c r="B50" s="200" t="s">
        <v>108</v>
      </c>
      <c r="C50" s="812" t="str">
        <f>IF([1]Mastersheet!$A$33&gt;0,[1]Mastersheet!$A$33,"")</f>
        <v>SATYAPRAKASH</v>
      </c>
      <c r="D50" s="812"/>
      <c r="E50" s="812"/>
      <c r="F50" s="812" t="str">
        <f>IF([1]Mastersheet!$E$33&gt;0,[1]Mastersheet!$E$33,"")</f>
        <v>COMMISSIONER COLONISATION, BIKANER</v>
      </c>
      <c r="G50" s="812"/>
      <c r="H50" s="812"/>
      <c r="I50" s="813"/>
      <c r="J50" s="813"/>
    </row>
    <row r="51" spans="1:10" ht="30" customHeight="1">
      <c r="A51" s="815"/>
      <c r="B51" s="200" t="s">
        <v>110</v>
      </c>
      <c r="C51" s="812" t="str">
        <f>IF([1]Mastersheet!$A$34&gt;0,[1]Mastersheet!$A$34,"")</f>
        <v>RAJKISHORE</v>
      </c>
      <c r="D51" s="812"/>
      <c r="E51" s="812"/>
      <c r="F51" s="812" t="str">
        <f>IF([1]Mastersheet!$E$34&gt;0,[1]Mastersheet!$E$34,"")</f>
        <v>COMMISSIONER COLONISATION, BIKANER</v>
      </c>
      <c r="G51" s="812"/>
      <c r="H51" s="812"/>
      <c r="I51" s="813"/>
      <c r="J51" s="813"/>
    </row>
    <row r="52" spans="1:10" ht="21.75" customHeight="1">
      <c r="A52" s="202">
        <v>1</v>
      </c>
      <c r="B52" s="817" t="s">
        <v>624</v>
      </c>
      <c r="C52" s="817"/>
      <c r="D52" s="817"/>
      <c r="E52" s="817"/>
      <c r="F52" s="817"/>
      <c r="G52" s="817"/>
      <c r="H52" s="817"/>
      <c r="I52" s="817"/>
      <c r="J52" s="817"/>
    </row>
    <row r="53" spans="1:10">
      <c r="A53" s="753">
        <v>2</v>
      </c>
      <c r="B53" s="754" t="s">
        <v>625</v>
      </c>
      <c r="C53" s="754"/>
      <c r="D53" s="754"/>
      <c r="E53" s="754"/>
      <c r="F53" s="754"/>
      <c r="G53" s="754"/>
      <c r="H53" s="754"/>
      <c r="I53" s="754"/>
      <c r="J53" s="754"/>
    </row>
    <row r="54" spans="1:10">
      <c r="A54" s="753"/>
      <c r="B54" s="754"/>
      <c r="C54" s="754"/>
      <c r="D54" s="754"/>
      <c r="E54" s="754"/>
      <c r="F54" s="754"/>
      <c r="G54" s="754"/>
      <c r="H54" s="754"/>
      <c r="I54" s="754"/>
      <c r="J54" s="754"/>
    </row>
    <row r="55" spans="1:10">
      <c r="A55" s="202"/>
      <c r="B55" s="203"/>
      <c r="C55" s="203"/>
      <c r="D55" s="203"/>
      <c r="E55" s="203"/>
      <c r="F55" s="203"/>
      <c r="G55" s="203"/>
      <c r="H55" s="203"/>
      <c r="I55" s="203"/>
      <c r="J55" s="203"/>
    </row>
    <row r="56" spans="1:10">
      <c r="A56" s="202" t="str">
        <f>IF([1]Pravesh!C245&gt;=25,"@1","")</f>
        <v>@1</v>
      </c>
      <c r="B56" s="814" t="str">
        <f>IF(H31="See note @1",'[1]Family data'!$G$36,"")</f>
        <v>WARD NO 7, SHIVA BASTI, GANGASAHAR, BIKANER</v>
      </c>
      <c r="C56" s="814"/>
      <c r="D56" s="814"/>
      <c r="E56" s="814"/>
      <c r="F56" s="814"/>
      <c r="G56" s="814"/>
      <c r="H56" s="814"/>
      <c r="I56" s="814"/>
      <c r="J56" s="814"/>
    </row>
    <row r="57" spans="1:10">
      <c r="A57" s="202" t="str">
        <f>IF([1]Pravesh!C246&gt;=25,"@2","")</f>
        <v/>
      </c>
      <c r="B57" s="814" t="str">
        <f>IF(H32="See note @2",'[1]Family data'!$G$37,"")</f>
        <v/>
      </c>
      <c r="C57" s="814"/>
      <c r="D57" s="814"/>
      <c r="E57" s="814"/>
      <c r="F57" s="814"/>
      <c r="G57" s="814"/>
      <c r="H57" s="814"/>
      <c r="I57" s="814"/>
      <c r="J57" s="814"/>
    </row>
    <row r="58" spans="1:10">
      <c r="A58" s="202" t="str">
        <f>IF([1]Pravesh!C247&gt;=25,"@3","")</f>
        <v/>
      </c>
      <c r="B58" s="814" t="str">
        <f>IF(H33="See note @3",'[1]Family data'!$G$38,"")</f>
        <v/>
      </c>
      <c r="C58" s="814"/>
      <c r="D58" s="814"/>
      <c r="E58" s="814"/>
      <c r="F58" s="814"/>
      <c r="G58" s="814"/>
      <c r="H58" s="814"/>
      <c r="I58" s="814"/>
      <c r="J58" s="814"/>
    </row>
    <row r="59" spans="1:10">
      <c r="A59" s="202" t="str">
        <f>IF([1]Pravesh!C248&gt;=25,"@4","")</f>
        <v/>
      </c>
      <c r="B59" s="814" t="str">
        <f>IF(H34="See note @4",'[1]Family data'!$G$39,"")</f>
        <v/>
      </c>
      <c r="C59" s="814"/>
      <c r="D59" s="814"/>
      <c r="E59" s="814"/>
      <c r="F59" s="814"/>
      <c r="G59" s="814"/>
      <c r="H59" s="814"/>
      <c r="I59" s="814"/>
      <c r="J59" s="814"/>
    </row>
  </sheetData>
  <mergeCells count="92">
    <mergeCell ref="A2:J2"/>
    <mergeCell ref="A3:J3"/>
    <mergeCell ref="A4:J5"/>
    <mergeCell ref="A6:J8"/>
    <mergeCell ref="A10:A12"/>
    <mergeCell ref="B10:B11"/>
    <mergeCell ref="C10:F11"/>
    <mergeCell ref="G10:J11"/>
    <mergeCell ref="C12:F12"/>
    <mergeCell ref="G12:J12"/>
    <mergeCell ref="A13:A15"/>
    <mergeCell ref="B13:B14"/>
    <mergeCell ref="C13:F14"/>
    <mergeCell ref="G13:J14"/>
    <mergeCell ref="C15:F15"/>
    <mergeCell ref="G15:J15"/>
    <mergeCell ref="A16:A21"/>
    <mergeCell ref="B16:B18"/>
    <mergeCell ref="C16:F18"/>
    <mergeCell ref="G16:J18"/>
    <mergeCell ref="C19:F19"/>
    <mergeCell ref="G19:J19"/>
    <mergeCell ref="B20:B21"/>
    <mergeCell ref="C20:F21"/>
    <mergeCell ref="G20:J21"/>
    <mergeCell ref="G22:J23"/>
    <mergeCell ref="B23:F23"/>
    <mergeCell ref="A26:A27"/>
    <mergeCell ref="B26:B27"/>
    <mergeCell ref="C26:J27"/>
    <mergeCell ref="A24:A25"/>
    <mergeCell ref="B24:D25"/>
    <mergeCell ref="E24:F25"/>
    <mergeCell ref="G24:J25"/>
    <mergeCell ref="A22:A23"/>
    <mergeCell ref="B22:D22"/>
    <mergeCell ref="E22:F22"/>
    <mergeCell ref="A28:A30"/>
    <mergeCell ref="B28:D30"/>
    <mergeCell ref="E28:E30"/>
    <mergeCell ref="F28:G30"/>
    <mergeCell ref="H28:J30"/>
    <mergeCell ref="B31:D31"/>
    <mergeCell ref="F31:G31"/>
    <mergeCell ref="H31:J31"/>
    <mergeCell ref="B32:D32"/>
    <mergeCell ref="F32:G32"/>
    <mergeCell ref="H32:J32"/>
    <mergeCell ref="B33:D33"/>
    <mergeCell ref="F33:G33"/>
    <mergeCell ref="H33:J33"/>
    <mergeCell ref="B34:D34"/>
    <mergeCell ref="F34:G34"/>
    <mergeCell ref="H34:J34"/>
    <mergeCell ref="A44:J44"/>
    <mergeCell ref="C35:F35"/>
    <mergeCell ref="G35:J35"/>
    <mergeCell ref="A36:A38"/>
    <mergeCell ref="B36:F38"/>
    <mergeCell ref="G36:J36"/>
    <mergeCell ref="G37:J38"/>
    <mergeCell ref="A39:F40"/>
    <mergeCell ref="G39:J40"/>
    <mergeCell ref="A41:A43"/>
    <mergeCell ref="B41:F43"/>
    <mergeCell ref="G41:J43"/>
    <mergeCell ref="B59:J59"/>
    <mergeCell ref="I48:J48"/>
    <mergeCell ref="A49:A51"/>
    <mergeCell ref="B49:J49"/>
    <mergeCell ref="B52:J52"/>
    <mergeCell ref="A45:A48"/>
    <mergeCell ref="B45:J45"/>
    <mergeCell ref="B46:E46"/>
    <mergeCell ref="F46:H46"/>
    <mergeCell ref="I46:J46"/>
    <mergeCell ref="C47:E47"/>
    <mergeCell ref="F47:H47"/>
    <mergeCell ref="I47:J47"/>
    <mergeCell ref="C48:E48"/>
    <mergeCell ref="F48:H48"/>
    <mergeCell ref="A53:A54"/>
    <mergeCell ref="B53:J54"/>
    <mergeCell ref="B56:J56"/>
    <mergeCell ref="B57:J57"/>
    <mergeCell ref="B58:J58"/>
    <mergeCell ref="C50:E50"/>
    <mergeCell ref="F50:H50"/>
    <mergeCell ref="I50:J50"/>
    <mergeCell ref="C51:E51"/>
    <mergeCell ref="F51:H51"/>
    <mergeCell ref="I51:J51"/>
  </mergeCells>
  <pageMargins left="0.55118110236220474" right="0.35433070866141736" top="0.59055118110236227" bottom="0.59055118110236227" header="0.51181102362204722" footer="0.59055118110236227"/>
  <pageSetup paperSize="9" scale="95" fitToWidth="2" fitToHeight="2" orientation="portrait" r:id="rId1"/>
  <headerFooter alignWithMargins="0">
    <oddFooter>&amp;L16.18.1.22.5.19.8√97263.0458756048</oddFooter>
  </headerFooter>
  <rowBreaks count="1" manualBreakCount="1">
    <brk id="43" max="9" man="1"/>
  </rowBreaks>
  <drawing r:id="rId2"/>
</worksheet>
</file>

<file path=xl/worksheets/sheet18.xml><?xml version="1.0" encoding="utf-8"?>
<worksheet xmlns="http://schemas.openxmlformats.org/spreadsheetml/2006/main" xmlns:r="http://schemas.openxmlformats.org/officeDocument/2006/relationships">
  <sheetPr codeName="Sheet16"/>
  <dimension ref="A1:M42"/>
  <sheetViews>
    <sheetView view="pageBreakPreview" topLeftCell="A31" workbookViewId="0">
      <selection activeCell="G9" sqref="G9"/>
    </sheetView>
  </sheetViews>
  <sheetFormatPr defaultColWidth="9.109375" defaultRowHeight="16.2"/>
  <cols>
    <col min="1" max="1" width="10.109375" style="94" bestFit="1" customWidth="1"/>
    <col min="2" max="6" width="9.109375" style="95"/>
    <col min="7" max="7" width="9.5546875" style="95" bestFit="1" customWidth="1"/>
    <col min="8" max="8" width="9.109375" style="95"/>
    <col min="9" max="9" width="17.5546875" style="95" customWidth="1"/>
    <col min="10" max="16384" width="9.109375" style="95"/>
  </cols>
  <sheetData>
    <row r="1" spans="1:13">
      <c r="A1" s="196"/>
      <c r="B1" s="107"/>
      <c r="C1" s="107"/>
      <c r="D1" s="107"/>
      <c r="E1" s="107"/>
      <c r="F1" s="107"/>
      <c r="G1" s="107"/>
      <c r="H1" s="107"/>
      <c r="I1" s="107">
        <v>29</v>
      </c>
      <c r="L1" s="95" t="str">
        <f>'[1]Family data'!$F$40</f>
        <v>YES</v>
      </c>
    </row>
    <row r="2" spans="1:13">
      <c r="A2" s="692" t="s">
        <v>626</v>
      </c>
      <c r="B2" s="692"/>
      <c r="C2" s="692"/>
      <c r="D2" s="692"/>
      <c r="E2" s="692"/>
      <c r="F2" s="692"/>
      <c r="G2" s="692"/>
      <c r="H2" s="692"/>
      <c r="I2" s="692"/>
    </row>
    <row r="3" spans="1:13" ht="9.75" customHeight="1">
      <c r="A3" s="202"/>
      <c r="B3" s="112"/>
      <c r="C3" s="112"/>
      <c r="D3" s="112"/>
      <c r="E3" s="112"/>
      <c r="F3" s="112"/>
      <c r="G3" s="112"/>
      <c r="H3" s="112"/>
      <c r="I3" s="112"/>
    </row>
    <row r="4" spans="1:13">
      <c r="A4" s="692" t="s">
        <v>599</v>
      </c>
      <c r="B4" s="692"/>
      <c r="C4" s="692"/>
      <c r="D4" s="692"/>
      <c r="E4" s="692"/>
      <c r="F4" s="692"/>
      <c r="G4" s="692"/>
      <c r="H4" s="692"/>
      <c r="I4" s="692"/>
    </row>
    <row r="5" spans="1:13">
      <c r="A5" s="870" t="s">
        <v>627</v>
      </c>
      <c r="B5" s="870"/>
      <c r="C5" s="870"/>
      <c r="D5" s="870"/>
      <c r="E5" s="870"/>
      <c r="F5" s="870"/>
      <c r="G5" s="870"/>
      <c r="H5" s="870"/>
      <c r="I5" s="870"/>
    </row>
    <row r="6" spans="1:13">
      <c r="A6" s="870"/>
      <c r="B6" s="870"/>
      <c r="C6" s="870"/>
      <c r="D6" s="870"/>
      <c r="E6" s="870"/>
      <c r="F6" s="870"/>
      <c r="G6" s="870"/>
      <c r="H6" s="870"/>
      <c r="I6" s="870"/>
    </row>
    <row r="7" spans="1:13">
      <c r="B7" s="144"/>
      <c r="C7" s="670" t="s">
        <v>553</v>
      </c>
      <c r="D7" s="670"/>
      <c r="E7" s="670"/>
      <c r="F7" s="670"/>
      <c r="G7" s="670"/>
      <c r="H7" s="872" t="str">
        <f>IF('[1]Family data'!$F$40="YES","This form is not applicable, due to valid nomination for the grant of the death gratuity exists.","")</f>
        <v>This form is not applicable, due to valid nomination for the grant of the death gratuity exists.</v>
      </c>
      <c r="I7" s="872"/>
      <c r="L7" s="95">
        <v>11</v>
      </c>
      <c r="M7" s="95" t="s">
        <v>688</v>
      </c>
    </row>
    <row r="8" spans="1:13">
      <c r="A8" s="871" t="str">
        <f>[1]Mastersheet!$G$4</f>
        <v>COLONISATION</v>
      </c>
      <c r="B8" s="871"/>
      <c r="C8" s="871"/>
      <c r="D8" s="871"/>
      <c r="E8" s="204"/>
      <c r="F8" s="670" t="s">
        <v>362</v>
      </c>
      <c r="G8" s="670"/>
      <c r="H8" s="872"/>
      <c r="I8" s="872"/>
      <c r="L8" s="95">
        <v>10</v>
      </c>
      <c r="M8" s="95" t="s">
        <v>689</v>
      </c>
    </row>
    <row r="9" spans="1:13">
      <c r="A9" s="205" t="s">
        <v>501</v>
      </c>
      <c r="B9" s="112" t="str">
        <f>'f10'!B11</f>
        <v/>
      </c>
      <c r="C9" s="112"/>
      <c r="D9" s="112"/>
      <c r="E9" s="112"/>
      <c r="F9" s="112" t="s">
        <v>628</v>
      </c>
      <c r="G9" s="243" t="str">
        <f>'f10'!G11</f>
        <v/>
      </c>
      <c r="H9" s="872"/>
      <c r="I9" s="872"/>
    </row>
    <row r="10" spans="1:13">
      <c r="A10" s="205" t="s">
        <v>629</v>
      </c>
      <c r="B10" s="112"/>
      <c r="C10" s="112"/>
      <c r="D10" s="112"/>
      <c r="E10" s="112"/>
      <c r="F10" s="112"/>
      <c r="G10" s="112"/>
      <c r="H10" s="872"/>
      <c r="I10" s="872"/>
    </row>
    <row r="11" spans="1:13">
      <c r="A11" s="205" t="str">
        <f>[1]Mastersheet!$A$22</f>
        <v>Additional Director</v>
      </c>
      <c r="B11" s="112"/>
      <c r="C11" s="112"/>
      <c r="D11" s="112"/>
      <c r="E11" s="112"/>
      <c r="F11" s="112"/>
      <c r="G11" s="112"/>
      <c r="H11" s="872"/>
      <c r="I11" s="872"/>
    </row>
    <row r="12" spans="1:13">
      <c r="A12" s="205" t="str">
        <f>[1]Mastersheet!$A$23</f>
        <v>Pension &amp; Pension Welfare department</v>
      </c>
      <c r="B12" s="206"/>
      <c r="C12" s="206"/>
      <c r="D12" s="206"/>
      <c r="E12" s="206"/>
      <c r="F12" s="112"/>
      <c r="G12" s="112"/>
      <c r="H12" s="872"/>
      <c r="I12" s="872"/>
    </row>
    <row r="13" spans="1:13" ht="21.75" customHeight="1">
      <c r="A13" s="205" t="str">
        <f>[1]Mastersheet!$C$22</f>
        <v>Bikaner</v>
      </c>
      <c r="B13" s="206"/>
      <c r="C13" s="206"/>
      <c r="D13" s="206"/>
      <c r="E13" s="206"/>
      <c r="F13" s="112"/>
      <c r="G13" s="112"/>
      <c r="H13" s="112"/>
      <c r="I13" s="112"/>
    </row>
    <row r="14" spans="1:13">
      <c r="A14" s="202"/>
      <c r="B14" s="144" t="s">
        <v>630</v>
      </c>
      <c r="C14" s="680" t="s">
        <v>631</v>
      </c>
      <c r="D14" s="680"/>
      <c r="E14" s="680"/>
      <c r="F14" s="680"/>
      <c r="G14" s="680"/>
      <c r="H14" s="680"/>
      <c r="I14" s="680"/>
    </row>
    <row r="15" spans="1:13" ht="21" customHeight="1">
      <c r="A15" s="202"/>
      <c r="B15" s="112"/>
      <c r="C15" s="112" t="str">
        <f>'[1]Family data'!F3</f>
        <v>Shri</v>
      </c>
      <c r="D15" s="680" t="str">
        <f>IF('[1]Family data'!$F$40="NO",[1]Mastersheet!$B$3,"N.A.")</f>
        <v>N.A.</v>
      </c>
      <c r="E15" s="680"/>
      <c r="F15" s="680"/>
      <c r="G15" s="680"/>
      <c r="H15" s="680"/>
      <c r="I15" s="680"/>
    </row>
    <row r="16" spans="1:13">
      <c r="A16" s="680" t="s">
        <v>632</v>
      </c>
      <c r="B16" s="680"/>
      <c r="C16" s="680"/>
      <c r="D16" s="680"/>
      <c r="E16" s="680"/>
      <c r="F16" s="680"/>
      <c r="G16" s="680"/>
      <c r="H16" s="680"/>
      <c r="I16" s="680"/>
    </row>
    <row r="17" spans="1:10">
      <c r="A17" s="202">
        <v>1</v>
      </c>
      <c r="B17" s="754" t="s">
        <v>633</v>
      </c>
      <c r="C17" s="754"/>
      <c r="D17" s="754"/>
      <c r="E17" s="754"/>
      <c r="F17" s="754"/>
      <c r="G17" s="754"/>
      <c r="H17" s="754"/>
      <c r="I17" s="754"/>
    </row>
    <row r="18" spans="1:10" ht="18" customHeight="1">
      <c r="A18" s="202"/>
      <c r="B18" s="754" t="s">
        <v>634</v>
      </c>
      <c r="C18" s="754"/>
      <c r="D18" s="754"/>
      <c r="E18" s="754"/>
      <c r="F18" s="754"/>
      <c r="G18" s="754"/>
      <c r="H18" s="754"/>
      <c r="I18" s="754"/>
      <c r="J18" s="207"/>
    </row>
    <row r="19" spans="1:10">
      <c r="A19" s="202"/>
      <c r="B19" s="866" t="s">
        <v>635</v>
      </c>
      <c r="C19" s="866"/>
      <c r="D19" s="208" t="str">
        <f>C15</f>
        <v>Shri</v>
      </c>
      <c r="E19" s="870" t="str">
        <f>D15</f>
        <v>N.A.</v>
      </c>
      <c r="F19" s="870"/>
      <c r="G19" s="870"/>
      <c r="H19" s="870"/>
      <c r="I19" s="870"/>
    </row>
    <row r="20" spans="1:10">
      <c r="A20" s="202" t="s">
        <v>636</v>
      </c>
      <c r="B20" s="680" t="s">
        <v>637</v>
      </c>
      <c r="C20" s="680"/>
      <c r="D20" s="670" t="str">
        <f>IF('[1]Family data'!$F$40="NO",[1]Mastersheet!$B$4,"N.A.")</f>
        <v>N.A.</v>
      </c>
      <c r="E20" s="670"/>
      <c r="F20" s="670"/>
      <c r="G20" s="670"/>
      <c r="H20" s="112" t="s">
        <v>638</v>
      </c>
      <c r="I20" s="112"/>
    </row>
    <row r="21" spans="1:10" ht="32.25" customHeight="1">
      <c r="A21" s="202"/>
      <c r="B21" s="752" t="s">
        <v>639</v>
      </c>
      <c r="C21" s="752"/>
      <c r="D21" s="867" t="str">
        <f>IF('[1]Family data'!$F$40="NO",[1]Mastersheet!$B$5,"N.A.")</f>
        <v>N.A.</v>
      </c>
      <c r="E21" s="868"/>
      <c r="F21" s="868"/>
      <c r="G21" s="868"/>
      <c r="H21" s="868"/>
      <c r="I21" s="206" t="s">
        <v>640</v>
      </c>
    </row>
    <row r="22" spans="1:10">
      <c r="A22" s="197" t="s">
        <v>108</v>
      </c>
      <c r="B22" s="677" t="s">
        <v>641</v>
      </c>
      <c r="C22" s="677"/>
      <c r="D22" s="677"/>
      <c r="E22" s="677"/>
      <c r="F22" s="677" t="s">
        <v>642</v>
      </c>
      <c r="G22" s="677"/>
      <c r="H22" s="677"/>
      <c r="I22" s="677"/>
    </row>
    <row r="23" spans="1:10">
      <c r="A23" s="197"/>
      <c r="B23" s="677" t="s">
        <v>643</v>
      </c>
      <c r="C23" s="677"/>
      <c r="D23" s="677"/>
      <c r="E23" s="677"/>
      <c r="F23" s="209"/>
      <c r="G23" s="208"/>
      <c r="H23" s="208"/>
      <c r="I23" s="208"/>
    </row>
    <row r="24" spans="1:10" ht="18" customHeight="1">
      <c r="A24" s="197" t="s">
        <v>110</v>
      </c>
      <c r="B24" s="677" t="s">
        <v>644</v>
      </c>
      <c r="C24" s="677"/>
      <c r="D24" s="677"/>
      <c r="E24" s="677"/>
      <c r="F24" s="677" t="s">
        <v>645</v>
      </c>
      <c r="G24" s="677"/>
      <c r="H24" s="677"/>
      <c r="I24" s="677"/>
    </row>
    <row r="25" spans="1:10">
      <c r="A25" s="197" t="s">
        <v>138</v>
      </c>
      <c r="B25" s="677" t="s">
        <v>646</v>
      </c>
      <c r="C25" s="677"/>
      <c r="D25" s="677"/>
      <c r="E25" s="677"/>
      <c r="F25" s="677" t="s">
        <v>647</v>
      </c>
      <c r="G25" s="869"/>
      <c r="H25" s="869"/>
      <c r="I25" s="869"/>
      <c r="J25" s="99"/>
    </row>
    <row r="26" spans="1:10">
      <c r="A26" s="202"/>
      <c r="B26" s="112"/>
      <c r="C26" s="112"/>
      <c r="D26" s="112"/>
      <c r="E26" s="112"/>
      <c r="F26" s="112"/>
      <c r="G26" s="146"/>
      <c r="H26" s="146"/>
      <c r="I26" s="146"/>
      <c r="J26" s="99"/>
    </row>
    <row r="27" spans="1:10" ht="18" customHeight="1">
      <c r="A27" s="202">
        <v>2</v>
      </c>
      <c r="B27" s="846" t="s">
        <v>648</v>
      </c>
      <c r="C27" s="846"/>
      <c r="D27" s="846"/>
      <c r="E27" s="846"/>
      <c r="F27" s="846"/>
      <c r="G27" s="846"/>
      <c r="H27" s="846"/>
      <c r="I27" s="846"/>
      <c r="J27" s="99"/>
    </row>
    <row r="28" spans="1:10">
      <c r="A28" s="202"/>
      <c r="B28" s="866"/>
      <c r="C28" s="866"/>
      <c r="D28" s="866"/>
      <c r="E28" s="866"/>
      <c r="F28" s="866"/>
      <c r="G28" s="866"/>
      <c r="H28" s="866"/>
      <c r="I28" s="866"/>
    </row>
    <row r="29" spans="1:10">
      <c r="A29" s="197" t="s">
        <v>108</v>
      </c>
      <c r="B29" s="680" t="s">
        <v>649</v>
      </c>
      <c r="C29" s="680"/>
      <c r="D29" s="680"/>
      <c r="E29" s="680"/>
      <c r="F29" s="680"/>
      <c r="G29" s="680"/>
      <c r="H29" s="680"/>
      <c r="I29" s="680"/>
    </row>
    <row r="30" spans="1:10">
      <c r="A30" s="197" t="s">
        <v>110</v>
      </c>
      <c r="B30" s="677" t="s">
        <v>650</v>
      </c>
      <c r="C30" s="677"/>
      <c r="D30" s="677"/>
      <c r="E30" s="677" t="s">
        <v>651</v>
      </c>
      <c r="F30" s="677" t="s">
        <v>652</v>
      </c>
      <c r="G30" s="677"/>
      <c r="H30" s="677"/>
      <c r="I30" s="677"/>
    </row>
    <row r="31" spans="1:10">
      <c r="A31" s="197" t="s">
        <v>138</v>
      </c>
      <c r="B31" s="677" t="s">
        <v>653</v>
      </c>
      <c r="C31" s="677"/>
      <c r="D31" s="677"/>
      <c r="E31" s="677"/>
      <c r="F31" s="677" t="s">
        <v>654</v>
      </c>
      <c r="G31" s="677"/>
      <c r="H31" s="677"/>
      <c r="I31" s="677"/>
    </row>
    <row r="32" spans="1:10">
      <c r="A32" s="202"/>
      <c r="B32" s="677"/>
      <c r="C32" s="677" t="s">
        <v>651</v>
      </c>
      <c r="D32" s="677"/>
      <c r="E32" s="677"/>
      <c r="F32" s="677" t="s">
        <v>655</v>
      </c>
      <c r="G32" s="677"/>
      <c r="H32" s="677"/>
      <c r="I32" s="677"/>
    </row>
    <row r="33" spans="1:9" ht="18" customHeight="1">
      <c r="A33" s="197" t="s">
        <v>150</v>
      </c>
      <c r="B33" s="866" t="s">
        <v>656</v>
      </c>
      <c r="C33" s="866"/>
      <c r="D33" s="866"/>
      <c r="E33" s="866"/>
      <c r="F33" s="866"/>
      <c r="G33" s="866"/>
      <c r="H33" s="866"/>
      <c r="I33" s="866"/>
    </row>
    <row r="34" spans="1:9">
      <c r="A34" s="202"/>
      <c r="B34" s="866"/>
      <c r="C34" s="866"/>
      <c r="D34" s="866"/>
      <c r="E34" s="866"/>
      <c r="F34" s="866"/>
      <c r="G34" s="866"/>
      <c r="H34" s="866"/>
      <c r="I34" s="866"/>
    </row>
    <row r="35" spans="1:9">
      <c r="A35" s="202" t="s">
        <v>657</v>
      </c>
      <c r="B35" s="680" t="s">
        <v>658</v>
      </c>
      <c r="C35" s="680"/>
      <c r="D35" s="680"/>
      <c r="E35" s="680"/>
      <c r="F35" s="680"/>
      <c r="G35" s="680"/>
      <c r="H35" s="680"/>
      <c r="I35" s="680"/>
    </row>
    <row r="36" spans="1:9">
      <c r="A36" s="202" t="s">
        <v>659</v>
      </c>
      <c r="B36" s="680" t="s">
        <v>660</v>
      </c>
      <c r="C36" s="680"/>
      <c r="D36" s="680"/>
      <c r="E36" s="680"/>
      <c r="F36" s="680"/>
      <c r="G36" s="680"/>
      <c r="H36" s="680"/>
      <c r="I36" s="680"/>
    </row>
    <row r="37" spans="1:9">
      <c r="A37" s="202">
        <v>3</v>
      </c>
      <c r="B37" s="866" t="s">
        <v>661</v>
      </c>
      <c r="C37" s="866"/>
      <c r="D37" s="866"/>
      <c r="E37" s="866"/>
      <c r="F37" s="866"/>
      <c r="G37" s="866"/>
      <c r="H37" s="866"/>
      <c r="I37" s="866"/>
    </row>
    <row r="38" spans="1:9">
      <c r="A38" s="202"/>
      <c r="B38" s="866"/>
      <c r="C38" s="866"/>
      <c r="D38" s="866"/>
      <c r="E38" s="866"/>
      <c r="F38" s="866"/>
      <c r="G38" s="866"/>
      <c r="H38" s="866"/>
      <c r="I38" s="866"/>
    </row>
    <row r="39" spans="1:9">
      <c r="A39" s="202"/>
      <c r="B39" s="112"/>
      <c r="C39" s="112"/>
      <c r="D39" s="112"/>
      <c r="E39" s="670" t="s">
        <v>499</v>
      </c>
      <c r="F39" s="670"/>
      <c r="G39" s="670"/>
      <c r="H39" s="670"/>
      <c r="I39" s="670"/>
    </row>
    <row r="40" spans="1:9">
      <c r="A40" s="202"/>
      <c r="B40" s="112"/>
      <c r="C40" s="112"/>
      <c r="D40" s="112"/>
      <c r="E40" s="111"/>
      <c r="F40" s="111"/>
      <c r="G40" s="111"/>
      <c r="H40" s="111"/>
      <c r="I40" s="111"/>
    </row>
    <row r="41" spans="1:9">
      <c r="A41" s="202"/>
      <c r="B41" s="112"/>
      <c r="C41" s="112"/>
      <c r="D41" s="112"/>
      <c r="E41" s="865" t="str">
        <f>[1]Mastersheet!$G$9</f>
        <v>EXTRA ASSISTANT COMMISSIONER  COLONISATION,  (ADMINSTRATION) BIKANER</v>
      </c>
      <c r="F41" s="865"/>
      <c r="G41" s="865"/>
      <c r="H41" s="865"/>
      <c r="I41" s="865"/>
    </row>
    <row r="42" spans="1:9">
      <c r="A42" s="202"/>
      <c r="B42" s="112"/>
      <c r="C42" s="112"/>
      <c r="D42" s="112"/>
      <c r="E42" s="865"/>
      <c r="F42" s="865"/>
      <c r="G42" s="865"/>
      <c r="H42" s="865"/>
      <c r="I42" s="865"/>
    </row>
  </sheetData>
  <mergeCells count="39">
    <mergeCell ref="B19:C19"/>
    <mergeCell ref="E19:I19"/>
    <mergeCell ref="A2:I2"/>
    <mergeCell ref="A4:I4"/>
    <mergeCell ref="A5:I6"/>
    <mergeCell ref="A8:D8"/>
    <mergeCell ref="C14:I14"/>
    <mergeCell ref="D15:I15"/>
    <mergeCell ref="A16:I16"/>
    <mergeCell ref="B17:I17"/>
    <mergeCell ref="B18:I18"/>
    <mergeCell ref="C7:G7"/>
    <mergeCell ref="F8:G8"/>
    <mergeCell ref="H7:I12"/>
    <mergeCell ref="B27:I28"/>
    <mergeCell ref="B20:C20"/>
    <mergeCell ref="D20:G20"/>
    <mergeCell ref="B21:C21"/>
    <mergeCell ref="D21:H21"/>
    <mergeCell ref="B22:E22"/>
    <mergeCell ref="F22:I22"/>
    <mergeCell ref="B23:E23"/>
    <mergeCell ref="B24:E24"/>
    <mergeCell ref="F24:I24"/>
    <mergeCell ref="B25:E25"/>
    <mergeCell ref="F25:I25"/>
    <mergeCell ref="E41:I42"/>
    <mergeCell ref="B29:I29"/>
    <mergeCell ref="B30:E30"/>
    <mergeCell ref="F30:I30"/>
    <mergeCell ref="B31:E31"/>
    <mergeCell ref="F31:I31"/>
    <mergeCell ref="B32:E32"/>
    <mergeCell ref="F32:I32"/>
    <mergeCell ref="B33:I34"/>
    <mergeCell ref="B35:I35"/>
    <mergeCell ref="B36:I36"/>
    <mergeCell ref="B37:I38"/>
    <mergeCell ref="E39:I39"/>
  </mergeCells>
  <pageMargins left="0.55118110236220474" right="0.35433070866141736" top="0.59055118110236227" bottom="0.74803149606299213" header="0.51181102362204722" footer="0.70866141732283472"/>
  <pageSetup paperSize="9" orientation="portrait" r:id="rId1"/>
  <headerFooter alignWithMargins="0">
    <oddFooter>&amp;L16.18.1.22.5.19.8√97263.0458756048</oddFooter>
  </headerFooter>
</worksheet>
</file>

<file path=xl/worksheets/sheet19.xml><?xml version="1.0" encoding="utf-8"?>
<worksheet xmlns="http://schemas.openxmlformats.org/spreadsheetml/2006/main" xmlns:r="http://schemas.openxmlformats.org/officeDocument/2006/relationships">
  <sheetPr codeName="Sheet17"/>
  <dimension ref="A1:L38"/>
  <sheetViews>
    <sheetView view="pageBreakPreview" topLeftCell="A16" workbookViewId="0">
      <selection activeCell="M13" sqref="M13"/>
    </sheetView>
  </sheetViews>
  <sheetFormatPr defaultColWidth="9.109375" defaultRowHeight="16.2"/>
  <cols>
    <col min="1" max="1" width="11.44140625" style="95" customWidth="1"/>
    <col min="2" max="6" width="9.109375" style="95"/>
    <col min="7" max="7" width="9.5546875" style="95" bestFit="1" customWidth="1"/>
    <col min="8" max="8" width="9.109375" style="95"/>
    <col min="9" max="9" width="11.44140625" style="95" customWidth="1"/>
    <col min="10" max="16384" width="9.109375" style="95"/>
  </cols>
  <sheetData>
    <row r="1" spans="1:12">
      <c r="A1" s="107"/>
      <c r="B1" s="107"/>
      <c r="C1" s="107"/>
      <c r="D1" s="107"/>
      <c r="E1" s="107"/>
      <c r="F1" s="107"/>
      <c r="G1" s="107"/>
      <c r="H1" s="107"/>
      <c r="I1" s="107">
        <v>30</v>
      </c>
      <c r="L1" s="226" t="str">
        <f>'[1]Family data'!$F$40</f>
        <v>YES</v>
      </c>
    </row>
    <row r="2" spans="1:12">
      <c r="A2" s="692" t="s">
        <v>662</v>
      </c>
      <c r="B2" s="692"/>
      <c r="C2" s="692"/>
      <c r="D2" s="692"/>
      <c r="E2" s="692"/>
      <c r="F2" s="692"/>
      <c r="G2" s="692"/>
      <c r="H2" s="692"/>
      <c r="I2" s="692"/>
    </row>
    <row r="3" spans="1:12">
      <c r="A3" s="692" t="s">
        <v>663</v>
      </c>
      <c r="B3" s="692"/>
      <c r="C3" s="692"/>
      <c r="D3" s="692"/>
      <c r="E3" s="692"/>
      <c r="F3" s="692"/>
      <c r="G3" s="692"/>
      <c r="H3" s="692"/>
      <c r="I3" s="692"/>
    </row>
    <row r="4" spans="1:12" ht="18" customHeight="1">
      <c r="A4" s="865" t="s">
        <v>664</v>
      </c>
      <c r="B4" s="865"/>
      <c r="C4" s="865"/>
      <c r="D4" s="865"/>
      <c r="E4" s="865"/>
      <c r="F4" s="865"/>
      <c r="G4" s="865"/>
      <c r="H4" s="865"/>
      <c r="I4" s="865"/>
    </row>
    <row r="5" spans="1:12">
      <c r="A5" s="865"/>
      <c r="B5" s="865"/>
      <c r="C5" s="865"/>
      <c r="D5" s="865"/>
      <c r="E5" s="865"/>
      <c r="F5" s="865"/>
      <c r="G5" s="865"/>
      <c r="H5" s="865"/>
      <c r="I5" s="865"/>
    </row>
    <row r="6" spans="1:12">
      <c r="B6" s="204"/>
      <c r="C6" s="692" t="s">
        <v>553</v>
      </c>
      <c r="D6" s="692"/>
      <c r="E6" s="692"/>
      <c r="F6" s="692"/>
      <c r="G6" s="204"/>
      <c r="H6" s="872" t="str">
        <f>IF('[1]Family data'!$F$40="NO","This form is not applicable, due to valid nomination for the grant of the death gratuity does not exist.","")</f>
        <v/>
      </c>
      <c r="I6" s="872"/>
    </row>
    <row r="7" spans="1:12">
      <c r="A7" s="112"/>
      <c r="B7" s="112"/>
      <c r="C7" s="112"/>
      <c r="D7" s="112"/>
      <c r="E7" s="112"/>
      <c r="F7" s="112"/>
      <c r="G7" s="112"/>
      <c r="H7" s="872"/>
      <c r="I7" s="872"/>
    </row>
    <row r="8" spans="1:12">
      <c r="A8" s="875" t="str">
        <f>[1]Mastersheet!$G$4</f>
        <v>COLONISATION</v>
      </c>
      <c r="B8" s="875"/>
      <c r="C8" s="875"/>
      <c r="D8" s="875"/>
      <c r="E8" s="875"/>
      <c r="F8" s="670" t="s">
        <v>665</v>
      </c>
      <c r="G8" s="670"/>
      <c r="H8" s="872"/>
      <c r="I8" s="872"/>
    </row>
    <row r="9" spans="1:12">
      <c r="A9" s="112"/>
      <c r="B9" s="112"/>
      <c r="C9" s="112"/>
      <c r="D9" s="112"/>
      <c r="E9" s="112"/>
      <c r="F9" s="112"/>
      <c r="G9" s="112"/>
      <c r="H9" s="872"/>
      <c r="I9" s="872"/>
    </row>
    <row r="10" spans="1:12">
      <c r="A10" s="112"/>
      <c r="B10" s="112"/>
      <c r="C10" s="112"/>
      <c r="D10" s="112"/>
      <c r="E10" s="112"/>
      <c r="F10" s="112"/>
      <c r="G10" s="112"/>
      <c r="H10" s="872"/>
      <c r="I10" s="872"/>
    </row>
    <row r="11" spans="1:12">
      <c r="A11" s="112" t="s">
        <v>501</v>
      </c>
      <c r="B11" s="112" t="str">
        <f>IF([1]Mastersheet!$A$19="","",[1]Mastersheet!$A$19)</f>
        <v/>
      </c>
      <c r="C11" s="112"/>
      <c r="D11" s="112"/>
      <c r="E11" s="112"/>
      <c r="F11" s="112" t="s">
        <v>628</v>
      </c>
      <c r="G11" s="242" t="str">
        <f>IF([1]Mastersheet!$C$19="","",[1]Mastersheet!$C$19)</f>
        <v/>
      </c>
      <c r="H11" s="872"/>
      <c r="I11" s="872"/>
    </row>
    <row r="12" spans="1:12">
      <c r="A12" s="112"/>
      <c r="B12" s="112"/>
      <c r="C12" s="112"/>
      <c r="D12" s="112"/>
      <c r="E12" s="112"/>
      <c r="F12" s="112"/>
      <c r="G12" s="112"/>
      <c r="H12" s="112"/>
      <c r="I12" s="112"/>
    </row>
    <row r="13" spans="1:12">
      <c r="A13" s="112" t="s">
        <v>629</v>
      </c>
      <c r="B13" s="112"/>
      <c r="C13" s="112"/>
      <c r="D13" s="112"/>
      <c r="E13" s="112"/>
      <c r="F13" s="112"/>
      <c r="G13" s="112"/>
      <c r="H13" s="112"/>
      <c r="I13" s="112"/>
    </row>
    <row r="14" spans="1:12">
      <c r="A14" s="112" t="str">
        <f>[1]Mastersheet!$A$22</f>
        <v>Additional Director</v>
      </c>
      <c r="B14" s="112"/>
      <c r="C14" s="112"/>
      <c r="D14" s="112"/>
      <c r="E14" s="112"/>
      <c r="F14" s="112"/>
      <c r="G14" s="112"/>
      <c r="H14" s="112"/>
      <c r="I14" s="112"/>
    </row>
    <row r="15" spans="1:12">
      <c r="A15" s="112" t="str">
        <f>[1]Mastersheet!$A$23</f>
        <v>Pension &amp; Pension Welfare department</v>
      </c>
      <c r="B15" s="112"/>
      <c r="C15" s="112"/>
      <c r="D15" s="112"/>
      <c r="E15" s="112"/>
      <c r="F15" s="112"/>
      <c r="G15" s="112"/>
      <c r="H15" s="112"/>
      <c r="I15" s="112"/>
    </row>
    <row r="16" spans="1:12">
      <c r="A16" s="112" t="str">
        <f>[1]Mastersheet!$C$22</f>
        <v>Bikaner</v>
      </c>
      <c r="B16" s="112"/>
      <c r="C16" s="112"/>
      <c r="D16" s="112"/>
      <c r="E16" s="112"/>
      <c r="F16" s="112"/>
      <c r="G16" s="112"/>
      <c r="H16" s="112"/>
      <c r="I16" s="112"/>
    </row>
    <row r="17" spans="1:10">
      <c r="A17" s="112"/>
      <c r="B17" s="112"/>
      <c r="C17" s="112"/>
      <c r="D17" s="112"/>
      <c r="E17" s="112"/>
      <c r="F17" s="112"/>
      <c r="G17" s="112"/>
      <c r="H17" s="112"/>
      <c r="I17" s="112"/>
    </row>
    <row r="18" spans="1:10">
      <c r="A18" s="112"/>
      <c r="B18" s="208" t="s">
        <v>666</v>
      </c>
      <c r="C18" s="112"/>
      <c r="D18" s="112"/>
      <c r="E18" s="112"/>
      <c r="F18" s="112"/>
      <c r="G18" s="112"/>
      <c r="H18" s="112"/>
      <c r="I18" s="112"/>
    </row>
    <row r="19" spans="1:10">
      <c r="A19" s="112"/>
      <c r="B19" s="112"/>
      <c r="C19" s="112" t="str">
        <f>'[1]Family data'!F3</f>
        <v>Shri</v>
      </c>
      <c r="D19" s="680" t="str">
        <f>B23</f>
        <v>KALU RAM</v>
      </c>
      <c r="E19" s="680"/>
      <c r="F19" s="680"/>
      <c r="G19" s="680"/>
      <c r="H19" s="112"/>
      <c r="I19" s="112"/>
    </row>
    <row r="20" spans="1:10">
      <c r="A20" s="112" t="s">
        <v>632</v>
      </c>
      <c r="B20" s="112"/>
      <c r="C20" s="112"/>
      <c r="D20" s="112"/>
      <c r="E20" s="112"/>
      <c r="F20" s="112"/>
      <c r="G20" s="112"/>
      <c r="H20" s="112"/>
      <c r="I20" s="112"/>
    </row>
    <row r="21" spans="1:10">
      <c r="A21" s="112"/>
      <c r="B21" s="112"/>
      <c r="C21" s="112"/>
      <c r="D21" s="112"/>
      <c r="E21" s="112"/>
      <c r="F21" s="112"/>
      <c r="G21" s="112"/>
      <c r="H21" s="112"/>
      <c r="I21" s="112"/>
    </row>
    <row r="22" spans="1:10">
      <c r="A22" s="112"/>
      <c r="B22" s="670" t="s">
        <v>667</v>
      </c>
      <c r="C22" s="670"/>
      <c r="D22" s="670"/>
      <c r="E22" s="670"/>
      <c r="F22" s="670"/>
      <c r="G22" s="670"/>
      <c r="H22" s="670"/>
      <c r="I22" s="670"/>
    </row>
    <row r="23" spans="1:10">
      <c r="A23" s="112" t="str">
        <f>C19</f>
        <v>Shri</v>
      </c>
      <c r="B23" s="670" t="str">
        <f>IF('[1]Family data'!$F$40="YES",[1]Mastersheet!$B$3,"N.A.")</f>
        <v>KALU RAM</v>
      </c>
      <c r="C23" s="670"/>
      <c r="D23" s="670"/>
      <c r="E23" s="670"/>
      <c r="F23" s="670"/>
      <c r="G23" s="670" t="s">
        <v>637</v>
      </c>
      <c r="H23" s="670"/>
      <c r="I23" s="670"/>
    </row>
    <row r="24" spans="1:10">
      <c r="A24" s="670" t="str">
        <f>IF('[1]Family data'!$F$40="YES",[1]Mastersheet!$B$4,"N.A.")</f>
        <v>CLASS IV</v>
      </c>
      <c r="B24" s="670"/>
      <c r="C24" s="670"/>
      <c r="D24" s="670"/>
      <c r="E24" s="670"/>
      <c r="F24" s="670" t="s">
        <v>668</v>
      </c>
      <c r="G24" s="746"/>
      <c r="H24" s="746"/>
      <c r="I24" s="746"/>
      <c r="J24" s="99"/>
    </row>
    <row r="25" spans="1:10" ht="30.75" customHeight="1">
      <c r="A25" s="873" t="str">
        <f>IF('[1]Family data'!$F$40="YES",[1]Mastersheet!$B$5,"N.A.")</f>
        <v>COMMISSIONER COLONISATION DEPARTMENT,BIKANER</v>
      </c>
      <c r="B25" s="873"/>
      <c r="C25" s="873"/>
      <c r="D25" s="873"/>
      <c r="E25" s="873"/>
      <c r="F25" s="670" t="s">
        <v>669</v>
      </c>
      <c r="G25" s="746"/>
      <c r="H25" s="746"/>
      <c r="I25" s="746"/>
      <c r="J25" s="99"/>
    </row>
    <row r="26" spans="1:10">
      <c r="A26" s="680" t="s">
        <v>670</v>
      </c>
      <c r="B26" s="874"/>
      <c r="C26" s="874"/>
      <c r="D26" s="874"/>
      <c r="E26" s="874"/>
      <c r="F26" s="874"/>
      <c r="G26" s="874"/>
      <c r="H26" s="874"/>
      <c r="I26" s="874"/>
      <c r="J26" s="99"/>
    </row>
    <row r="27" spans="1:10">
      <c r="A27" s="208"/>
      <c r="B27" s="208"/>
      <c r="C27" s="208"/>
      <c r="D27" s="208"/>
      <c r="E27" s="208"/>
      <c r="F27" s="208"/>
      <c r="G27" s="208"/>
      <c r="H27" s="208"/>
      <c r="I27" s="208"/>
    </row>
    <row r="28" spans="1:10">
      <c r="A28" s="112"/>
      <c r="B28" s="680" t="s">
        <v>671</v>
      </c>
      <c r="C28" s="680"/>
      <c r="D28" s="680"/>
      <c r="E28" s="680"/>
      <c r="F28" s="680"/>
      <c r="G28" s="680"/>
      <c r="H28" s="680"/>
      <c r="I28" s="680"/>
    </row>
    <row r="29" spans="1:10">
      <c r="A29" s="680" t="s">
        <v>672</v>
      </c>
      <c r="B29" s="680"/>
      <c r="C29" s="680"/>
      <c r="D29" s="680"/>
      <c r="E29" s="680"/>
      <c r="F29" s="680"/>
      <c r="G29" s="680"/>
      <c r="H29" s="680"/>
      <c r="I29" s="680"/>
    </row>
    <row r="30" spans="1:10">
      <c r="A30" s="208"/>
      <c r="B30" s="208"/>
      <c r="C30" s="208"/>
      <c r="D30" s="208"/>
      <c r="E30" s="208"/>
      <c r="F30" s="208"/>
      <c r="G30" s="208"/>
      <c r="H30" s="208"/>
      <c r="I30" s="208"/>
    </row>
    <row r="31" spans="1:10">
      <c r="A31" s="208"/>
      <c r="B31" s="680" t="s">
        <v>673</v>
      </c>
      <c r="C31" s="680"/>
      <c r="D31" s="680"/>
      <c r="E31" s="680"/>
      <c r="F31" s="680"/>
      <c r="G31" s="680"/>
      <c r="H31" s="680"/>
      <c r="I31" s="680"/>
    </row>
    <row r="32" spans="1:10" ht="18" customHeight="1">
      <c r="A32" s="866" t="s">
        <v>674</v>
      </c>
      <c r="B32" s="866"/>
      <c r="C32" s="866"/>
      <c r="D32" s="866"/>
      <c r="E32" s="866"/>
      <c r="F32" s="866"/>
      <c r="G32" s="866"/>
      <c r="H32" s="866"/>
      <c r="I32" s="866"/>
    </row>
    <row r="33" spans="1:9">
      <c r="A33" s="866"/>
      <c r="B33" s="866"/>
      <c r="C33" s="866"/>
      <c r="D33" s="866"/>
      <c r="E33" s="866"/>
      <c r="F33" s="866"/>
      <c r="G33" s="866"/>
      <c r="H33" s="866"/>
      <c r="I33" s="866"/>
    </row>
    <row r="34" spans="1:9">
      <c r="A34" s="210"/>
      <c r="B34" s="210"/>
      <c r="C34" s="210"/>
      <c r="D34" s="210"/>
      <c r="E34" s="210"/>
      <c r="F34" s="210"/>
      <c r="G34" s="210"/>
      <c r="H34" s="210"/>
      <c r="I34" s="210"/>
    </row>
    <row r="35" spans="1:9">
      <c r="A35" s="112"/>
      <c r="B35" s="112"/>
      <c r="C35" s="112"/>
      <c r="D35" s="670" t="s">
        <v>499</v>
      </c>
      <c r="E35" s="670"/>
      <c r="F35" s="670"/>
      <c r="G35" s="670"/>
      <c r="H35" s="670"/>
      <c r="I35" s="670"/>
    </row>
    <row r="36" spans="1:9">
      <c r="A36" s="112"/>
      <c r="B36" s="112"/>
      <c r="C36" s="112"/>
      <c r="D36" s="111"/>
      <c r="E36" s="111"/>
      <c r="F36" s="111"/>
      <c r="G36" s="111"/>
      <c r="H36" s="111"/>
      <c r="I36" s="111"/>
    </row>
    <row r="37" spans="1:9">
      <c r="A37" s="112"/>
      <c r="B37" s="112"/>
      <c r="C37" s="112"/>
      <c r="D37" s="865" t="str">
        <f>[1]Mastersheet!$G$9</f>
        <v>EXTRA ASSISTANT COMMISSIONER  COLONISATION,  (ADMINSTRATION) BIKANER</v>
      </c>
      <c r="E37" s="865"/>
      <c r="F37" s="865"/>
      <c r="G37" s="865"/>
      <c r="H37" s="865"/>
      <c r="I37" s="865"/>
    </row>
    <row r="38" spans="1:9">
      <c r="A38" s="112"/>
      <c r="B38" s="112"/>
      <c r="C38" s="112"/>
      <c r="D38" s="865"/>
      <c r="E38" s="865"/>
      <c r="F38" s="865"/>
      <c r="G38" s="865"/>
      <c r="H38" s="865"/>
      <c r="I38" s="865"/>
    </row>
  </sheetData>
  <mergeCells count="22">
    <mergeCell ref="A2:I2"/>
    <mergeCell ref="A3:I3"/>
    <mergeCell ref="A4:I5"/>
    <mergeCell ref="A8:E8"/>
    <mergeCell ref="C6:F6"/>
    <mergeCell ref="F8:G8"/>
    <mergeCell ref="H6:I11"/>
    <mergeCell ref="D19:G19"/>
    <mergeCell ref="B22:I22"/>
    <mergeCell ref="B23:F23"/>
    <mergeCell ref="G23:I23"/>
    <mergeCell ref="A24:E24"/>
    <mergeCell ref="F24:I24"/>
    <mergeCell ref="A32:I33"/>
    <mergeCell ref="D35:I35"/>
    <mergeCell ref="D37:I38"/>
    <mergeCell ref="A25:E25"/>
    <mergeCell ref="F25:I25"/>
    <mergeCell ref="A26:I26"/>
    <mergeCell ref="B28:I28"/>
    <mergeCell ref="A29:I29"/>
    <mergeCell ref="B31:I31"/>
  </mergeCells>
  <pageMargins left="0.7" right="0.48" top="0.59055118110236227" bottom="0.59055118110236227" header="0.51181102362204722" footer="0.55118110236220474"/>
  <pageSetup paperSize="9" scale="97" orientation="portrait" r:id="rId1"/>
  <headerFooter alignWithMargins="0">
    <oddFooter>&amp;L16.18.1.22.5.19.8√97263.0458756048</oddFooter>
  </headerFooter>
</worksheet>
</file>

<file path=xl/worksheets/sheet2.xml><?xml version="1.0" encoding="utf-8"?>
<worksheet xmlns="http://schemas.openxmlformats.org/spreadsheetml/2006/main" xmlns:r="http://schemas.openxmlformats.org/officeDocument/2006/relationships">
  <dimension ref="A1:C54"/>
  <sheetViews>
    <sheetView view="pageBreakPreview" zoomScaleSheetLayoutView="100" workbookViewId="0">
      <selection activeCell="B3" sqref="B3:B5"/>
    </sheetView>
  </sheetViews>
  <sheetFormatPr defaultColWidth="9.109375" defaultRowHeight="13.2"/>
  <cols>
    <col min="1" max="1" width="9.109375" style="25"/>
    <col min="2" max="2" width="72" style="25" customWidth="1"/>
    <col min="3" max="3" width="10.44140625" style="240" customWidth="1"/>
    <col min="4" max="16384" width="9.109375" style="25"/>
  </cols>
  <sheetData>
    <row r="1" spans="1:3" ht="15.6">
      <c r="A1" s="24" t="s">
        <v>4</v>
      </c>
      <c r="B1" s="24" t="s">
        <v>5</v>
      </c>
      <c r="C1" s="238" t="s">
        <v>6</v>
      </c>
    </row>
    <row r="2" spans="1:3" ht="15.6">
      <c r="A2" s="26" t="s">
        <v>7</v>
      </c>
      <c r="B2" s="27" t="s">
        <v>8</v>
      </c>
      <c r="C2" s="26">
        <v>2</v>
      </c>
    </row>
    <row r="3" spans="1:3" ht="15.75" customHeight="1">
      <c r="A3" s="271">
        <v>19</v>
      </c>
      <c r="B3" s="268" t="s">
        <v>710</v>
      </c>
      <c r="C3" s="271">
        <v>3</v>
      </c>
    </row>
    <row r="4" spans="1:3" ht="15.75" customHeight="1">
      <c r="A4" s="272"/>
      <c r="B4" s="269"/>
      <c r="C4" s="272"/>
    </row>
    <row r="5" spans="1:3" ht="15.75" customHeight="1">
      <c r="A5" s="273"/>
      <c r="B5" s="270"/>
      <c r="C5" s="273"/>
    </row>
    <row r="6" spans="1:3" ht="31.2">
      <c r="A6" s="28">
        <v>18</v>
      </c>
      <c r="B6" s="29" t="s">
        <v>9</v>
      </c>
      <c r="C6" s="239" t="s">
        <v>711</v>
      </c>
    </row>
    <row r="7" spans="1:3" ht="31.2">
      <c r="A7" s="28">
        <v>14</v>
      </c>
      <c r="B7" s="29" t="s">
        <v>10</v>
      </c>
      <c r="C7" s="239" t="s">
        <v>712</v>
      </c>
    </row>
    <row r="8" spans="1:3" ht="15.6">
      <c r="A8" s="28" t="s">
        <v>11</v>
      </c>
      <c r="B8" s="29" t="s">
        <v>12</v>
      </c>
      <c r="C8" s="239" t="s">
        <v>713</v>
      </c>
    </row>
    <row r="9" spans="1:3" ht="15.6">
      <c r="A9" s="28">
        <v>31</v>
      </c>
      <c r="B9" s="29" t="s">
        <v>13</v>
      </c>
      <c r="C9" s="239" t="s">
        <v>714</v>
      </c>
    </row>
    <row r="10" spans="1:3" ht="31.2">
      <c r="A10" s="28">
        <v>1</v>
      </c>
      <c r="B10" s="29" t="s">
        <v>14</v>
      </c>
      <c r="C10" s="239" t="s">
        <v>715</v>
      </c>
    </row>
    <row r="11" spans="1:3" ht="31.2">
      <c r="A11" s="28">
        <v>2</v>
      </c>
      <c r="B11" s="29" t="s">
        <v>15</v>
      </c>
      <c r="C11" s="239" t="s">
        <v>716</v>
      </c>
    </row>
    <row r="12" spans="1:3" ht="31.2">
      <c r="A12" s="28">
        <v>9</v>
      </c>
      <c r="B12" s="29" t="s">
        <v>16</v>
      </c>
      <c r="C12" s="28">
        <v>20</v>
      </c>
    </row>
    <row r="13" spans="1:3" ht="31.2">
      <c r="A13" s="28">
        <v>28</v>
      </c>
      <c r="B13" s="29" t="s">
        <v>17</v>
      </c>
      <c r="C13" s="28">
        <v>21</v>
      </c>
    </row>
    <row r="14" spans="1:3" ht="31.2">
      <c r="A14" s="28" t="s">
        <v>18</v>
      </c>
      <c r="B14" s="29" t="s">
        <v>19</v>
      </c>
      <c r="C14" s="28" t="s">
        <v>717</v>
      </c>
    </row>
    <row r="15" spans="1:3" ht="31.2">
      <c r="A15" s="28">
        <v>27</v>
      </c>
      <c r="B15" s="29" t="s">
        <v>20</v>
      </c>
      <c r="C15" s="28">
        <v>24</v>
      </c>
    </row>
    <row r="16" spans="1:3" ht="15.6">
      <c r="A16" s="28">
        <v>6</v>
      </c>
      <c r="B16" s="29" t="s">
        <v>21</v>
      </c>
      <c r="C16" s="28">
        <v>25</v>
      </c>
    </row>
    <row r="17" spans="1:3" ht="15.6">
      <c r="A17" s="28">
        <v>3</v>
      </c>
      <c r="B17" s="29" t="s">
        <v>22</v>
      </c>
      <c r="C17" s="28">
        <v>26</v>
      </c>
    </row>
    <row r="18" spans="1:3" ht="31.2">
      <c r="A18" s="28">
        <v>12</v>
      </c>
      <c r="B18" s="29" t="s">
        <v>23</v>
      </c>
      <c r="C18" s="28" t="s">
        <v>718</v>
      </c>
    </row>
    <row r="19" spans="1:3" ht="46.8">
      <c r="A19" s="28">
        <v>11</v>
      </c>
      <c r="B19" s="29" t="s">
        <v>24</v>
      </c>
      <c r="C19" s="28">
        <v>29</v>
      </c>
    </row>
    <row r="20" spans="1:3" ht="46.8">
      <c r="A20" s="28">
        <v>10</v>
      </c>
      <c r="B20" s="29" t="s">
        <v>25</v>
      </c>
      <c r="C20" s="28">
        <v>30</v>
      </c>
    </row>
    <row r="21" spans="1:3" ht="15.6">
      <c r="A21" s="26" t="s">
        <v>7</v>
      </c>
      <c r="B21" s="27" t="s">
        <v>26</v>
      </c>
      <c r="C21" s="26">
        <v>31</v>
      </c>
    </row>
    <row r="22" spans="1:3" ht="15.6" hidden="1">
      <c r="A22" s="28">
        <v>4</v>
      </c>
      <c r="B22" s="29" t="s">
        <v>27</v>
      </c>
      <c r="C22" s="28">
        <v>351</v>
      </c>
    </row>
    <row r="23" spans="1:3" ht="31.2" hidden="1">
      <c r="A23" s="28">
        <v>5</v>
      </c>
      <c r="B23" s="29" t="s">
        <v>28</v>
      </c>
      <c r="C23" s="28">
        <v>352</v>
      </c>
    </row>
    <row r="24" spans="1:3" ht="15.6" hidden="1">
      <c r="A24" s="28" t="s">
        <v>29</v>
      </c>
      <c r="B24" s="29" t="s">
        <v>30</v>
      </c>
      <c r="C24" s="28">
        <v>353</v>
      </c>
    </row>
    <row r="25" spans="1:3" ht="15.6" hidden="1">
      <c r="A25" s="28">
        <v>7</v>
      </c>
      <c r="B25" s="29" t="s">
        <v>31</v>
      </c>
      <c r="C25" s="28" t="s">
        <v>32</v>
      </c>
    </row>
    <row r="26" spans="1:3" ht="31.2" hidden="1">
      <c r="A26" s="28">
        <v>8</v>
      </c>
      <c r="B26" s="29" t="s">
        <v>33</v>
      </c>
      <c r="C26" s="28" t="s">
        <v>34</v>
      </c>
    </row>
    <row r="27" spans="1:3" ht="31.2" hidden="1">
      <c r="A27" s="28" t="s">
        <v>35</v>
      </c>
      <c r="B27" s="29" t="s">
        <v>36</v>
      </c>
      <c r="C27" s="28">
        <v>366</v>
      </c>
    </row>
    <row r="28" spans="1:3" ht="31.2" hidden="1">
      <c r="A28" s="28">
        <v>13</v>
      </c>
      <c r="B28" s="29" t="s">
        <v>37</v>
      </c>
      <c r="C28" s="28">
        <v>371</v>
      </c>
    </row>
    <row r="29" spans="1:3" ht="31.2" hidden="1">
      <c r="A29" s="28">
        <v>15</v>
      </c>
      <c r="B29" s="29" t="s">
        <v>38</v>
      </c>
      <c r="C29" s="28">
        <v>375</v>
      </c>
    </row>
    <row r="30" spans="1:3" ht="15.6" hidden="1">
      <c r="A30" s="28" t="s">
        <v>39</v>
      </c>
      <c r="B30" s="29" t="s">
        <v>40</v>
      </c>
      <c r="C30" s="28">
        <v>376</v>
      </c>
    </row>
    <row r="31" spans="1:3" ht="15.6" hidden="1">
      <c r="A31" s="28" t="s">
        <v>41</v>
      </c>
      <c r="B31" s="29" t="s">
        <v>42</v>
      </c>
      <c r="C31" s="28" t="s">
        <v>43</v>
      </c>
    </row>
    <row r="32" spans="1:3" ht="31.2" hidden="1">
      <c r="A32" s="28">
        <v>16</v>
      </c>
      <c r="B32" s="29" t="s">
        <v>44</v>
      </c>
      <c r="C32" s="28">
        <v>379</v>
      </c>
    </row>
    <row r="33" spans="1:3" ht="15.6" hidden="1">
      <c r="A33" s="28" t="s">
        <v>45</v>
      </c>
      <c r="B33" s="29" t="s">
        <v>46</v>
      </c>
      <c r="C33" s="28">
        <v>380</v>
      </c>
    </row>
    <row r="34" spans="1:3" ht="15.6" hidden="1">
      <c r="A34" s="28" t="s">
        <v>47</v>
      </c>
      <c r="B34" s="29" t="s">
        <v>48</v>
      </c>
      <c r="C34" s="28" t="s">
        <v>49</v>
      </c>
    </row>
    <row r="35" spans="1:3" ht="15.6" hidden="1">
      <c r="A35" s="28">
        <v>17</v>
      </c>
      <c r="B35" s="29" t="s">
        <v>50</v>
      </c>
      <c r="C35" s="28" t="s">
        <v>51</v>
      </c>
    </row>
    <row r="36" spans="1:3" ht="46.8" hidden="1">
      <c r="A36" s="28">
        <v>19</v>
      </c>
      <c r="B36" s="29" t="s">
        <v>52</v>
      </c>
      <c r="C36" s="28">
        <v>393</v>
      </c>
    </row>
    <row r="37" spans="1:3" ht="46.8" hidden="1">
      <c r="A37" s="28">
        <v>20</v>
      </c>
      <c r="B37" s="29" t="s">
        <v>53</v>
      </c>
      <c r="C37" s="28" t="s">
        <v>54</v>
      </c>
    </row>
    <row r="38" spans="1:3" ht="46.8" hidden="1">
      <c r="A38" s="28">
        <v>21</v>
      </c>
      <c r="B38" s="29" t="s">
        <v>55</v>
      </c>
      <c r="C38" s="28" t="s">
        <v>56</v>
      </c>
    </row>
    <row r="39" spans="1:3" ht="31.2" hidden="1">
      <c r="A39" s="28">
        <v>22</v>
      </c>
      <c r="B39" s="29" t="s">
        <v>23</v>
      </c>
      <c r="C39" s="28" t="s">
        <v>57</v>
      </c>
    </row>
    <row r="40" spans="1:3" ht="15.6" hidden="1">
      <c r="A40" s="28">
        <v>23</v>
      </c>
      <c r="B40" s="29" t="s">
        <v>58</v>
      </c>
      <c r="C40" s="28">
        <v>400</v>
      </c>
    </row>
    <row r="41" spans="1:3" ht="15.6" hidden="1">
      <c r="A41" s="28">
        <v>24</v>
      </c>
      <c r="B41" s="29" t="s">
        <v>59</v>
      </c>
      <c r="C41" s="28">
        <v>401</v>
      </c>
    </row>
    <row r="42" spans="1:3" ht="31.2" hidden="1">
      <c r="A42" s="28">
        <v>25</v>
      </c>
      <c r="B42" s="29" t="s">
        <v>60</v>
      </c>
      <c r="C42" s="28" t="s">
        <v>61</v>
      </c>
    </row>
    <row r="43" spans="1:3" ht="15.6" hidden="1">
      <c r="A43" s="28">
        <v>26</v>
      </c>
      <c r="B43" s="29" t="s">
        <v>62</v>
      </c>
      <c r="C43" s="28" t="s">
        <v>63</v>
      </c>
    </row>
    <row r="44" spans="1:3" ht="31.2" hidden="1">
      <c r="A44" s="28" t="s">
        <v>64</v>
      </c>
      <c r="B44" s="29" t="s">
        <v>65</v>
      </c>
      <c r="C44" s="28">
        <v>410</v>
      </c>
    </row>
    <row r="45" spans="1:3" ht="31.2" hidden="1">
      <c r="A45" s="28">
        <v>29</v>
      </c>
      <c r="B45" s="29" t="s">
        <v>66</v>
      </c>
      <c r="C45" s="28">
        <v>414</v>
      </c>
    </row>
    <row r="46" spans="1:3" ht="31.2" hidden="1">
      <c r="A46" s="28">
        <v>30</v>
      </c>
      <c r="B46" s="29" t="s">
        <v>67</v>
      </c>
      <c r="C46" s="28" t="s">
        <v>68</v>
      </c>
    </row>
    <row r="47" spans="1:3" ht="15.6" hidden="1">
      <c r="A47" s="28">
        <v>32</v>
      </c>
      <c r="B47" s="29" t="s">
        <v>69</v>
      </c>
      <c r="C47" s="28">
        <v>419</v>
      </c>
    </row>
    <row r="48" spans="1:3" ht="31.2" hidden="1">
      <c r="A48" s="28">
        <v>33</v>
      </c>
      <c r="B48" s="29" t="s">
        <v>70</v>
      </c>
      <c r="C48" s="28" t="s">
        <v>71</v>
      </c>
    </row>
    <row r="49" spans="1:3" ht="27.6" hidden="1">
      <c r="A49" s="26">
        <v>101</v>
      </c>
      <c r="B49" s="30" t="s">
        <v>72</v>
      </c>
      <c r="C49" s="26" t="s">
        <v>73</v>
      </c>
    </row>
    <row r="50" spans="1:3" ht="18" customHeight="1">
      <c r="A50" s="274" t="s">
        <v>719</v>
      </c>
      <c r="B50" s="275"/>
      <c r="C50" s="276"/>
    </row>
    <row r="51" spans="1:3" ht="22.5" customHeight="1">
      <c r="A51" s="277"/>
      <c r="B51" s="278"/>
      <c r="C51" s="279"/>
    </row>
    <row r="52" spans="1:3" ht="15.6">
      <c r="A52" s="244" t="s">
        <v>7</v>
      </c>
      <c r="B52" s="245" t="s">
        <v>720</v>
      </c>
      <c r="C52" s="246" t="s">
        <v>721</v>
      </c>
    </row>
    <row r="53" spans="1:3" ht="15.6">
      <c r="A53" s="244" t="s">
        <v>7</v>
      </c>
      <c r="B53" s="245" t="s">
        <v>722</v>
      </c>
      <c r="C53" s="246" t="s">
        <v>723</v>
      </c>
    </row>
    <row r="54" spans="1:3" ht="15.6">
      <c r="A54" s="244" t="s">
        <v>7</v>
      </c>
      <c r="B54" s="245" t="s">
        <v>724</v>
      </c>
      <c r="C54" s="246" t="s">
        <v>725</v>
      </c>
    </row>
  </sheetData>
  <mergeCells count="4">
    <mergeCell ref="B3:B5"/>
    <mergeCell ref="A3:A5"/>
    <mergeCell ref="C3:C5"/>
    <mergeCell ref="A50:C51"/>
  </mergeCells>
  <pageMargins left="0.70866141732283472" right="0.31496062992125984" top="0.74803149606299213" bottom="0.74803149606299213" header="0.31496062992125984" footer="0.70866141732283472"/>
  <pageSetup paperSize="9" orientation="portrait" blackAndWhite="1" r:id="rId1"/>
  <headerFooter>
    <oddFooter>&amp;L16.18.1.22.5.19.8√97263.0458756048</oddFooter>
  </headerFooter>
</worksheet>
</file>

<file path=xl/worksheets/sheet20.xml><?xml version="1.0" encoding="utf-8"?>
<worksheet xmlns="http://schemas.openxmlformats.org/spreadsheetml/2006/main" xmlns:r="http://schemas.openxmlformats.org/officeDocument/2006/relationships">
  <sheetPr codeName="Sheet5"/>
  <dimension ref="A1:J32"/>
  <sheetViews>
    <sheetView view="pageBreakPreview" topLeftCell="A11" workbookViewId="0">
      <selection activeCell="G26" sqref="G26"/>
    </sheetView>
  </sheetViews>
  <sheetFormatPr defaultColWidth="9.109375" defaultRowHeight="17.399999999999999"/>
  <cols>
    <col min="1" max="4" width="9.109375" style="211"/>
    <col min="5" max="5" width="13.5546875" style="211" customWidth="1"/>
    <col min="6" max="6" width="11.33203125" style="211" bestFit="1" customWidth="1"/>
    <col min="7" max="7" width="17.109375" style="211" customWidth="1"/>
    <col min="8" max="8" width="10.109375" style="211" hidden="1" customWidth="1"/>
    <col min="9" max="9" width="0" style="211" hidden="1" customWidth="1"/>
    <col min="10" max="10" width="10.88671875" style="211" hidden="1" customWidth="1"/>
    <col min="11" max="11" width="0" style="211" hidden="1" customWidth="1"/>
    <col min="12" max="16384" width="9.109375" style="211"/>
  </cols>
  <sheetData>
    <row r="1" spans="1:10">
      <c r="G1" s="211">
        <v>31</v>
      </c>
    </row>
    <row r="2" spans="1:10" ht="23.25" customHeight="1">
      <c r="A2" s="889" t="s">
        <v>675</v>
      </c>
      <c r="B2" s="889"/>
      <c r="C2" s="889"/>
      <c r="D2" s="889"/>
      <c r="E2" s="889"/>
      <c r="F2" s="889"/>
      <c r="G2" s="889"/>
    </row>
    <row r="3" spans="1:10" ht="23.25" customHeight="1">
      <c r="A3" s="889"/>
      <c r="B3" s="889"/>
      <c r="C3" s="889"/>
      <c r="D3" s="889"/>
      <c r="E3" s="889"/>
      <c r="F3" s="889"/>
      <c r="G3" s="889"/>
    </row>
    <row r="4" spans="1:10" ht="18" thickBot="1">
      <c r="A4" s="212"/>
      <c r="B4" s="212"/>
      <c r="C4" s="212"/>
      <c r="D4" s="212"/>
      <c r="E4" s="212"/>
      <c r="F4" s="212"/>
      <c r="G4" s="212"/>
    </row>
    <row r="5" spans="1:10">
      <c r="A5" s="890" t="s">
        <v>676</v>
      </c>
      <c r="B5" s="891"/>
      <c r="C5" s="891"/>
      <c r="D5" s="892" t="str">
        <f>[1]Mastersheet!B3</f>
        <v>KALU RAM</v>
      </c>
      <c r="E5" s="892"/>
      <c r="F5" s="892"/>
      <c r="G5" s="892"/>
      <c r="I5" s="893" t="s">
        <v>677</v>
      </c>
      <c r="J5" s="894"/>
    </row>
    <row r="6" spans="1:10" ht="18" thickBot="1">
      <c r="A6" s="890" t="s">
        <v>2</v>
      </c>
      <c r="B6" s="891"/>
      <c r="C6" s="891"/>
      <c r="D6" s="892" t="str">
        <f>[1]Mastersheet!B4</f>
        <v>CLASS IV</v>
      </c>
      <c r="E6" s="892"/>
      <c r="F6" s="892"/>
      <c r="G6" s="892"/>
      <c r="I6" s="895"/>
      <c r="J6" s="896"/>
    </row>
    <row r="7" spans="1:10" ht="18" thickBot="1">
      <c r="A7" s="212"/>
      <c r="B7" s="212"/>
      <c r="C7" s="212"/>
      <c r="D7" s="212"/>
      <c r="E7" s="212"/>
      <c r="F7" s="212"/>
      <c r="G7" s="212"/>
    </row>
    <row r="8" spans="1:10" ht="18" thickBot="1">
      <c r="A8" s="887" t="s">
        <v>678</v>
      </c>
      <c r="B8" s="887"/>
      <c r="C8" s="887"/>
      <c r="D8" s="888" t="s">
        <v>145</v>
      </c>
      <c r="E8" s="888"/>
      <c r="F8" s="888"/>
      <c r="G8" s="213" t="s">
        <v>122</v>
      </c>
      <c r="H8" s="214" t="s">
        <v>679</v>
      </c>
      <c r="I8" s="214" t="s">
        <v>680</v>
      </c>
      <c r="J8" s="214" t="s">
        <v>122</v>
      </c>
    </row>
    <row r="9" spans="1:10" ht="21" thickBot="1">
      <c r="A9" s="878">
        <f>IF([1]CEOL!A8&gt;0,[1]CEOL!D8,"")</f>
        <v>29819</v>
      </c>
      <c r="B9" s="879"/>
      <c r="C9" s="880"/>
      <c r="D9" s="878">
        <f>IF([1]CEOL!D8&gt;0,[1]CEOL!D8,"")</f>
        <v>29819</v>
      </c>
      <c r="E9" s="879"/>
      <c r="F9" s="880"/>
      <c r="G9" s="213">
        <f>[1]CEOL!G8</f>
        <v>5</v>
      </c>
      <c r="H9" s="215">
        <f t="shared" ref="H9:H21" si="0">DATEDIF(A9,D9+1,"y")</f>
        <v>0</v>
      </c>
      <c r="I9" s="215">
        <f t="shared" ref="I9:I21" si="1">DATEDIF(A9,D9+1,"ym")</f>
        <v>0</v>
      </c>
      <c r="J9" s="215">
        <f t="shared" ref="J9:J21" si="2">IF(D9&gt;0,DATEDIF(A9,D9+1,"md"),0)</f>
        <v>1</v>
      </c>
    </row>
    <row r="10" spans="1:10" ht="21" thickBot="1">
      <c r="A10" s="878">
        <f>IF([1]CEOL!A9&gt;0,[1]CEOL!D9,"")</f>
        <v>29860</v>
      </c>
      <c r="B10" s="879"/>
      <c r="C10" s="880"/>
      <c r="D10" s="878">
        <f>IF([1]CEOL!D9&gt;0,[1]CEOL!D9,"")</f>
        <v>29860</v>
      </c>
      <c r="E10" s="879"/>
      <c r="F10" s="880"/>
      <c r="G10" s="213">
        <f>[1]CEOL!G9</f>
        <v>22</v>
      </c>
      <c r="H10" s="215">
        <f t="shared" si="0"/>
        <v>0</v>
      </c>
      <c r="I10" s="215">
        <f t="shared" si="1"/>
        <v>0</v>
      </c>
      <c r="J10" s="215">
        <f t="shared" si="2"/>
        <v>1</v>
      </c>
    </row>
    <row r="11" spans="1:10" ht="21" thickBot="1">
      <c r="A11" s="878">
        <f>IF([1]CEOL!A10&gt;0,[1]CEOL!D10,"")</f>
        <v>29907</v>
      </c>
      <c r="B11" s="879"/>
      <c r="C11" s="880"/>
      <c r="D11" s="878">
        <f>IF([1]CEOL!D10&gt;0,[1]CEOL!D10,"")</f>
        <v>29907</v>
      </c>
      <c r="E11" s="879"/>
      <c r="F11" s="880"/>
      <c r="G11" s="213">
        <f>[1]CEOL!G10</f>
        <v>12</v>
      </c>
      <c r="H11" s="215">
        <f t="shared" si="0"/>
        <v>0</v>
      </c>
      <c r="I11" s="215">
        <f t="shared" si="1"/>
        <v>0</v>
      </c>
      <c r="J11" s="215">
        <f t="shared" si="2"/>
        <v>1</v>
      </c>
    </row>
    <row r="12" spans="1:10" ht="21" thickBot="1">
      <c r="A12" s="878">
        <f>IF([1]CEOL!A11&gt;0,[1]CEOL!D11,"")</f>
        <v>30061</v>
      </c>
      <c r="B12" s="879"/>
      <c r="C12" s="880"/>
      <c r="D12" s="878">
        <f>IF([1]CEOL!D11&gt;0,[1]CEOL!D11,"")</f>
        <v>30061</v>
      </c>
      <c r="E12" s="879"/>
      <c r="F12" s="880"/>
      <c r="G12" s="213">
        <f>[1]CEOL!G11</f>
        <v>15</v>
      </c>
      <c r="H12" s="215">
        <f t="shared" si="0"/>
        <v>0</v>
      </c>
      <c r="I12" s="215">
        <f t="shared" si="1"/>
        <v>0</v>
      </c>
      <c r="J12" s="215">
        <f t="shared" si="2"/>
        <v>1</v>
      </c>
    </row>
    <row r="13" spans="1:10" ht="21" thickBot="1">
      <c r="A13" s="878">
        <f>IF([1]CEOL!A12&gt;0,[1]CEOL!D12,"")</f>
        <v>30075</v>
      </c>
      <c r="B13" s="879"/>
      <c r="C13" s="880"/>
      <c r="D13" s="878">
        <f>IF([1]CEOL!D12&gt;0,[1]CEOL!D12,"")</f>
        <v>30075</v>
      </c>
      <c r="E13" s="879"/>
      <c r="F13" s="880"/>
      <c r="G13" s="213">
        <f>[1]CEOL!G12</f>
        <v>11</v>
      </c>
      <c r="H13" s="215">
        <f t="shared" si="0"/>
        <v>0</v>
      </c>
      <c r="I13" s="215">
        <f t="shared" si="1"/>
        <v>0</v>
      </c>
      <c r="J13" s="215">
        <f t="shared" si="2"/>
        <v>1</v>
      </c>
    </row>
    <row r="14" spans="1:10" ht="21" thickBot="1">
      <c r="A14" s="878">
        <f>IF([1]CEOL!A13&gt;0,[1]CEOL!D13,"")</f>
        <v>30240</v>
      </c>
      <c r="B14" s="879"/>
      <c r="C14" s="880"/>
      <c r="D14" s="878">
        <f>IF([1]CEOL!D13&gt;0,[1]CEOL!D13,"")</f>
        <v>30240</v>
      </c>
      <c r="E14" s="879"/>
      <c r="F14" s="880"/>
      <c r="G14" s="213">
        <f>[1]CEOL!G13</f>
        <v>21</v>
      </c>
      <c r="H14" s="215">
        <f t="shared" si="0"/>
        <v>0</v>
      </c>
      <c r="I14" s="215">
        <f t="shared" si="1"/>
        <v>0</v>
      </c>
      <c r="J14" s="215">
        <f t="shared" si="2"/>
        <v>1</v>
      </c>
    </row>
    <row r="15" spans="1:10" ht="21" thickBot="1">
      <c r="A15" s="878">
        <f>IF([1]CEOL!A14&gt;0,[1]CEOL!D14,"")</f>
        <v>30280</v>
      </c>
      <c r="B15" s="879"/>
      <c r="C15" s="880"/>
      <c r="D15" s="878">
        <f>IF([1]CEOL!D14&gt;0,[1]CEOL!D14,"")</f>
        <v>30280</v>
      </c>
      <c r="E15" s="879"/>
      <c r="F15" s="880"/>
      <c r="G15" s="213">
        <f>[1]CEOL!G14</f>
        <v>24</v>
      </c>
      <c r="H15" s="215">
        <f t="shared" si="0"/>
        <v>0</v>
      </c>
      <c r="I15" s="215">
        <f t="shared" si="1"/>
        <v>0</v>
      </c>
      <c r="J15" s="215">
        <f t="shared" si="2"/>
        <v>1</v>
      </c>
    </row>
    <row r="16" spans="1:10" ht="21" thickBot="1">
      <c r="A16" s="878">
        <f>IF([1]CEOL!A15&gt;0,[1]CEOL!D15,"")</f>
        <v>30436</v>
      </c>
      <c r="B16" s="879"/>
      <c r="C16" s="880"/>
      <c r="D16" s="878">
        <f>IF([1]CEOL!D15&gt;0,[1]CEOL!D15,"")</f>
        <v>30436</v>
      </c>
      <c r="E16" s="879"/>
      <c r="F16" s="880"/>
      <c r="G16" s="213">
        <f>[1]CEOL!G15</f>
        <v>43</v>
      </c>
      <c r="H16" s="215">
        <f t="shared" si="0"/>
        <v>0</v>
      </c>
      <c r="I16" s="215">
        <f t="shared" si="1"/>
        <v>0</v>
      </c>
      <c r="J16" s="215">
        <f t="shared" si="2"/>
        <v>1</v>
      </c>
    </row>
    <row r="17" spans="1:10" ht="21" thickBot="1">
      <c r="A17" s="878">
        <f>IF([1]CEOL!A16&gt;0,[1]CEOL!D16,"")</f>
        <v>30760</v>
      </c>
      <c r="B17" s="879"/>
      <c r="C17" s="880"/>
      <c r="D17" s="878">
        <f>IF([1]CEOL!D16&gt;0,[1]CEOL!D16,"")</f>
        <v>30760</v>
      </c>
      <c r="E17" s="879"/>
      <c r="F17" s="880"/>
      <c r="G17" s="213">
        <f>[1]CEOL!G16</f>
        <v>152</v>
      </c>
      <c r="H17" s="215">
        <f t="shared" si="0"/>
        <v>0</v>
      </c>
      <c r="I17" s="215">
        <f t="shared" si="1"/>
        <v>0</v>
      </c>
      <c r="J17" s="215">
        <f t="shared" si="2"/>
        <v>1</v>
      </c>
    </row>
    <row r="18" spans="1:10" ht="21" thickBot="1">
      <c r="A18" s="878">
        <f>IF([1]CEOL!A17&gt;0,[1]CEOL!D17,"")</f>
        <v>32842</v>
      </c>
      <c r="B18" s="879"/>
      <c r="C18" s="880"/>
      <c r="D18" s="878">
        <f>IF([1]CEOL!D17&gt;0,[1]CEOL!D17,"")</f>
        <v>32842</v>
      </c>
      <c r="E18" s="879"/>
      <c r="F18" s="880"/>
      <c r="G18" s="213">
        <f>[1]CEOL!G17</f>
        <v>1</v>
      </c>
      <c r="H18" s="215">
        <f t="shared" si="0"/>
        <v>0</v>
      </c>
      <c r="I18" s="215">
        <f t="shared" si="1"/>
        <v>0</v>
      </c>
      <c r="J18" s="215">
        <f t="shared" si="2"/>
        <v>1</v>
      </c>
    </row>
    <row r="19" spans="1:10" ht="21" thickBot="1">
      <c r="A19" s="878">
        <f>IF([1]CEOL!A18&gt;0,[1]CEOL!D18,"")</f>
        <v>33149</v>
      </c>
      <c r="B19" s="879"/>
      <c r="C19" s="880"/>
      <c r="D19" s="878">
        <f>IF([1]CEOL!D18&gt;0,[1]CEOL!D18,"")</f>
        <v>33149</v>
      </c>
      <c r="E19" s="879"/>
      <c r="F19" s="880"/>
      <c r="G19" s="213">
        <f>[1]CEOL!G18</f>
        <v>3</v>
      </c>
      <c r="H19" s="215">
        <f t="shared" si="0"/>
        <v>0</v>
      </c>
      <c r="I19" s="215">
        <f t="shared" si="1"/>
        <v>0</v>
      </c>
      <c r="J19" s="215">
        <f t="shared" si="2"/>
        <v>1</v>
      </c>
    </row>
    <row r="20" spans="1:10" ht="21" thickBot="1">
      <c r="A20" s="878">
        <f>IF([1]CEOL!A19&gt;0,[1]CEOL!D19,"")</f>
        <v>34670</v>
      </c>
      <c r="B20" s="879"/>
      <c r="C20" s="880"/>
      <c r="D20" s="878">
        <f>IF([1]CEOL!D19&gt;0,[1]CEOL!D19,"")</f>
        <v>34670</v>
      </c>
      <c r="E20" s="879"/>
      <c r="F20" s="880"/>
      <c r="G20" s="213">
        <f>[1]CEOL!G19</f>
        <v>20</v>
      </c>
      <c r="H20" s="215">
        <f t="shared" si="0"/>
        <v>0</v>
      </c>
      <c r="I20" s="215">
        <f t="shared" si="1"/>
        <v>0</v>
      </c>
      <c r="J20" s="215">
        <f t="shared" si="2"/>
        <v>1</v>
      </c>
    </row>
    <row r="21" spans="1:10" ht="21" thickBot="1">
      <c r="A21" s="878">
        <f>IF([1]CEOL!A20&gt;0,[1]CEOL!D20,"")</f>
        <v>40697</v>
      </c>
      <c r="B21" s="879"/>
      <c r="C21" s="880"/>
      <c r="D21" s="878">
        <f>IF([1]CEOL!D20&gt;0,[1]CEOL!D20,"")</f>
        <v>40697</v>
      </c>
      <c r="E21" s="879"/>
      <c r="F21" s="880"/>
      <c r="G21" s="213">
        <f>[1]CEOL!G20</f>
        <v>4</v>
      </c>
      <c r="H21" s="215">
        <f t="shared" si="0"/>
        <v>0</v>
      </c>
      <c r="I21" s="215">
        <f t="shared" si="1"/>
        <v>0</v>
      </c>
      <c r="J21" s="215">
        <f t="shared" si="2"/>
        <v>1</v>
      </c>
    </row>
    <row r="22" spans="1:10" ht="21" thickBot="1">
      <c r="A22" s="878" t="str">
        <f>IF([1]CEOL!A21&gt;0,[1]CEOL!D21,"")</f>
        <v/>
      </c>
      <c r="B22" s="879"/>
      <c r="C22" s="880"/>
      <c r="D22" s="878" t="str">
        <f>IF([1]CEOL!D21&gt;0,[1]CEOL!D21,"")</f>
        <v/>
      </c>
      <c r="E22" s="879"/>
      <c r="F22" s="880"/>
      <c r="G22" s="213">
        <f>[1]CEOL!G21</f>
        <v>0</v>
      </c>
      <c r="H22" s="215" t="e">
        <f t="shared" ref="H22:H24" si="3">DATEDIF(A22,D22+1,"y")</f>
        <v>#VALUE!</v>
      </c>
      <c r="I22" s="215" t="e">
        <f t="shared" ref="I22:I24" si="4">DATEDIF(A22,D22+1,"ym")</f>
        <v>#VALUE!</v>
      </c>
      <c r="J22" s="215" t="e">
        <f t="shared" ref="J22:J24" si="5">IF(D22&gt;0,DATEDIF(A22,D22+1,"md"),0)</f>
        <v>#VALUE!</v>
      </c>
    </row>
    <row r="23" spans="1:10" ht="21" thickBot="1">
      <c r="A23" s="878" t="str">
        <f>IF([1]CEOL!A22&gt;0,[1]CEOL!D22,"")</f>
        <v/>
      </c>
      <c r="B23" s="879"/>
      <c r="C23" s="880"/>
      <c r="D23" s="878" t="str">
        <f>IF([1]CEOL!D22&gt;0,[1]CEOL!D22,"")</f>
        <v/>
      </c>
      <c r="E23" s="879"/>
      <c r="F23" s="880"/>
      <c r="G23" s="213">
        <f>[1]CEOL!G22</f>
        <v>0</v>
      </c>
      <c r="H23" s="215" t="e">
        <f t="shared" si="3"/>
        <v>#VALUE!</v>
      </c>
      <c r="I23" s="215" t="e">
        <f t="shared" si="4"/>
        <v>#VALUE!</v>
      </c>
      <c r="J23" s="215" t="e">
        <f t="shared" si="5"/>
        <v>#VALUE!</v>
      </c>
    </row>
    <row r="24" spans="1:10" ht="21" thickBot="1">
      <c r="A24" s="878" t="str">
        <f>IF([1]CEOL!A23&gt;0,[1]CEOL!D23,"")</f>
        <v/>
      </c>
      <c r="B24" s="879"/>
      <c r="C24" s="880"/>
      <c r="D24" s="878" t="str">
        <f>IF([1]CEOL!D23&gt;0,[1]CEOL!D23,"")</f>
        <v/>
      </c>
      <c r="E24" s="879"/>
      <c r="F24" s="880"/>
      <c r="G24" s="213">
        <f>[1]CEOL!G23</f>
        <v>0</v>
      </c>
      <c r="H24" s="215" t="e">
        <f t="shared" si="3"/>
        <v>#VALUE!</v>
      </c>
      <c r="I24" s="215" t="e">
        <f t="shared" si="4"/>
        <v>#VALUE!</v>
      </c>
      <c r="J24" s="215" t="e">
        <f t="shared" si="5"/>
        <v>#VALUE!</v>
      </c>
    </row>
    <row r="25" spans="1:10" ht="21" thickBot="1">
      <c r="A25" s="878" t="s">
        <v>681</v>
      </c>
      <c r="B25" s="879"/>
      <c r="C25" s="879"/>
      <c r="D25" s="879"/>
      <c r="E25" s="879"/>
      <c r="F25" s="880"/>
      <c r="G25" s="213">
        <f>SUM(G9:G24)</f>
        <v>333</v>
      </c>
      <c r="H25" s="215"/>
      <c r="I25" s="215"/>
      <c r="J25" s="215"/>
    </row>
    <row r="26" spans="1:10" ht="18" thickBot="1">
      <c r="A26" s="881" t="s">
        <v>682</v>
      </c>
      <c r="B26" s="882"/>
      <c r="C26" s="882"/>
      <c r="D26" s="883"/>
      <c r="E26" s="216" t="s">
        <v>679</v>
      </c>
      <c r="F26" s="216" t="s">
        <v>121</v>
      </c>
      <c r="G26" s="216" t="s">
        <v>122</v>
      </c>
      <c r="H26" s="217" t="e">
        <f>SUM(H9:H25)</f>
        <v>#VALUE!</v>
      </c>
      <c r="I26" s="217" t="e">
        <f>SUM(I9:I25)</f>
        <v>#VALUE!</v>
      </c>
      <c r="J26" s="217" t="e">
        <f>SUM(J9:J25)</f>
        <v>#VALUE!</v>
      </c>
    </row>
    <row r="27" spans="1:10" ht="18" thickBot="1">
      <c r="A27" s="884"/>
      <c r="B27" s="885"/>
      <c r="C27" s="885"/>
      <c r="D27" s="886"/>
      <c r="E27" s="216">
        <f>YEAR(G25)-1900</f>
        <v>0</v>
      </c>
      <c r="F27" s="216">
        <f>IF(G25&gt;31,MONTH(G25-31),0)</f>
        <v>10</v>
      </c>
      <c r="G27" s="216">
        <f>IF(G25&gt;0,DAY(G25)+1,0)</f>
        <v>29</v>
      </c>
    </row>
    <row r="28" spans="1:10">
      <c r="A28" s="212"/>
      <c r="B28" s="212"/>
      <c r="C28" s="212"/>
      <c r="D28" s="212"/>
      <c r="E28" s="212"/>
      <c r="F28" s="212"/>
      <c r="G28" s="212"/>
    </row>
    <row r="29" spans="1:10">
      <c r="A29" s="212"/>
      <c r="B29" s="212"/>
      <c r="C29" s="212"/>
      <c r="D29" s="212"/>
      <c r="E29" s="212"/>
      <c r="F29" s="212"/>
      <c r="G29" s="212"/>
    </row>
    <row r="30" spans="1:10">
      <c r="A30" s="212"/>
      <c r="B30" s="212"/>
      <c r="C30" s="876" t="str">
        <f>[1]Mastersheet!G9</f>
        <v>EXTRA ASSISTANT COMMISSIONER  COLONISATION,  (ADMINSTRATION) BIKANER</v>
      </c>
      <c r="D30" s="877"/>
      <c r="E30" s="877"/>
      <c r="F30" s="877"/>
      <c r="G30" s="877"/>
    </row>
    <row r="31" spans="1:10" ht="15.75" customHeight="1">
      <c r="A31" s="212"/>
      <c r="B31" s="212"/>
      <c r="C31" s="877"/>
      <c r="D31" s="877"/>
      <c r="E31" s="877"/>
      <c r="F31" s="877"/>
      <c r="G31" s="877"/>
    </row>
    <row r="32" spans="1:10">
      <c r="A32" s="218" t="s">
        <v>683</v>
      </c>
      <c r="B32" s="212"/>
      <c r="C32" s="212"/>
      <c r="D32" s="212"/>
      <c r="E32" s="212"/>
      <c r="F32" s="212"/>
      <c r="G32" s="212"/>
    </row>
  </sheetData>
  <mergeCells count="43">
    <mergeCell ref="A2:G3"/>
    <mergeCell ref="A5:C5"/>
    <mergeCell ref="D5:G5"/>
    <mergeCell ref="I5:J6"/>
    <mergeCell ref="A6:C6"/>
    <mergeCell ref="D6:G6"/>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C30:G31"/>
    <mergeCell ref="A20:C20"/>
    <mergeCell ref="D20:F20"/>
    <mergeCell ref="A21:C21"/>
    <mergeCell ref="D21:F21"/>
    <mergeCell ref="A25:F25"/>
    <mergeCell ref="A26:D27"/>
    <mergeCell ref="A22:C22"/>
    <mergeCell ref="D22:F22"/>
    <mergeCell ref="A23:C23"/>
    <mergeCell ref="D23:F23"/>
    <mergeCell ref="A24:C24"/>
    <mergeCell ref="D24:F24"/>
  </mergeCells>
  <conditionalFormatting sqref="A10:C10">
    <cfRule type="containsBlanks" dxfId="0" priority="1" stopIfTrue="1">
      <formula>LEN(TRIM(A10))=0</formula>
    </cfRule>
  </conditionalFormatting>
  <dataValidations count="1">
    <dataValidation type="custom" allowBlank="1" showInputMessage="1" showErrorMessage="1" errorTitle="Caution" error="Please follow the instruction" promptTitle="Author Code" prompt="The footer is author code, if it delete/edit, your result shown &quot;9999&quot;" sqref="A32">
      <formula1>"16.18.1.22.5.19.8√97263.0458756048"</formula1>
    </dataValidation>
  </dataValidations>
  <hyperlinks>
    <hyperlink ref="I5" location="Clear_EOL" display="Clear_EOL"/>
  </hyperlinks>
  <pageMargins left="0.56000000000000005" right="0.36" top="0.61" bottom="0.61" header="0.5" footer="0.4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K46"/>
  <sheetViews>
    <sheetView view="pageBreakPreview" topLeftCell="A13" zoomScaleSheetLayoutView="100" workbookViewId="0">
      <selection activeCell="G49" sqref="G49"/>
    </sheetView>
  </sheetViews>
  <sheetFormatPr defaultColWidth="9.109375" defaultRowHeight="18.600000000000001"/>
  <cols>
    <col min="1" max="1" width="6.44140625" style="31" customWidth="1"/>
    <col min="2" max="2" width="7.33203125" style="32" customWidth="1"/>
    <col min="3" max="3" width="10.6640625" style="32" customWidth="1"/>
    <col min="4" max="4" width="11.109375" style="32" bestFit="1" customWidth="1"/>
    <col min="5" max="5" width="9.5546875" style="32" customWidth="1"/>
    <col min="6" max="6" width="12.5546875" style="32" customWidth="1"/>
    <col min="7" max="7" width="14.109375" style="32" customWidth="1"/>
    <col min="8" max="8" width="14.33203125" style="32" customWidth="1"/>
    <col min="9" max="9" width="16.44140625" style="32" customWidth="1"/>
    <col min="10" max="16384" width="9.109375" style="32"/>
  </cols>
  <sheetData>
    <row r="1" spans="1:9">
      <c r="I1" s="32">
        <v>2</v>
      </c>
    </row>
    <row r="2" spans="1:9" ht="21">
      <c r="A2" s="322" t="s">
        <v>74</v>
      </c>
      <c r="B2" s="322"/>
      <c r="C2" s="322"/>
      <c r="D2" s="322"/>
      <c r="E2" s="322"/>
      <c r="F2" s="322"/>
      <c r="G2" s="322"/>
      <c r="H2" s="322"/>
      <c r="I2" s="322"/>
    </row>
    <row r="3" spans="1:9">
      <c r="A3" s="323" t="s">
        <v>75</v>
      </c>
      <c r="B3" s="323"/>
      <c r="C3" s="323"/>
      <c r="D3" s="323"/>
      <c r="E3" s="323"/>
      <c r="F3" s="323"/>
      <c r="G3" s="323"/>
      <c r="H3" s="323"/>
      <c r="I3" s="323"/>
    </row>
    <row r="4" spans="1:9">
      <c r="A4" s="324"/>
      <c r="B4" s="324"/>
      <c r="C4" s="324"/>
      <c r="D4" s="324"/>
      <c r="E4" s="324"/>
      <c r="F4" s="324"/>
      <c r="G4" s="324"/>
      <c r="H4" s="324"/>
      <c r="I4" s="324"/>
    </row>
    <row r="5" spans="1:9">
      <c r="A5" s="33">
        <v>1</v>
      </c>
      <c r="B5" s="282" t="s">
        <v>76</v>
      </c>
      <c r="C5" s="282"/>
      <c r="D5" s="282"/>
      <c r="E5" s="282"/>
      <c r="F5" s="325" t="str">
        <f>[1]Mastersheet!$B$11</f>
        <v>RJBI198009008487</v>
      </c>
      <c r="G5" s="325"/>
      <c r="H5" s="325"/>
      <c r="I5" s="325"/>
    </row>
    <row r="6" spans="1:9">
      <c r="A6" s="296">
        <v>2</v>
      </c>
      <c r="B6" s="285" t="s">
        <v>77</v>
      </c>
      <c r="C6" s="285"/>
      <c r="D6" s="285"/>
      <c r="E6" s="285"/>
      <c r="F6" s="308" t="str">
        <f>UPPER([1]Mastersheet!B3)</f>
        <v>KALU RAM</v>
      </c>
      <c r="G6" s="308"/>
      <c r="H6" s="308"/>
      <c r="I6" s="308"/>
    </row>
    <row r="7" spans="1:9">
      <c r="A7" s="296"/>
      <c r="B7" s="285"/>
      <c r="C7" s="285"/>
      <c r="D7" s="285"/>
      <c r="E7" s="285"/>
      <c r="F7" s="308"/>
      <c r="G7" s="308"/>
      <c r="H7" s="308"/>
      <c r="I7" s="308"/>
    </row>
    <row r="8" spans="1:9">
      <c r="A8" s="296">
        <v>3</v>
      </c>
      <c r="B8" s="285" t="str">
        <f>IF('[1]Family data'!F3="Smt","Husband Name","Father Name")</f>
        <v>Father Name</v>
      </c>
      <c r="C8" s="285"/>
      <c r="D8" s="285"/>
      <c r="E8" s="285"/>
      <c r="F8" s="308" t="str">
        <f>UPPER([1]Mastersheet!G3)</f>
        <v>MOJURAM</v>
      </c>
      <c r="G8" s="308"/>
      <c r="H8" s="308"/>
      <c r="I8" s="308"/>
    </row>
    <row r="9" spans="1:9">
      <c r="A9" s="296"/>
      <c r="B9" s="285"/>
      <c r="C9" s="285"/>
      <c r="D9" s="285"/>
      <c r="E9" s="285"/>
      <c r="F9" s="308"/>
      <c r="G9" s="308"/>
      <c r="H9" s="308"/>
      <c r="I9" s="308"/>
    </row>
    <row r="10" spans="1:9">
      <c r="A10" s="296">
        <v>4</v>
      </c>
      <c r="B10" s="285" t="s">
        <v>78</v>
      </c>
      <c r="C10" s="285"/>
      <c r="D10" s="285"/>
      <c r="E10" s="285"/>
      <c r="F10" s="308" t="str">
        <f>UPPER([1]Mastersheet!B4)</f>
        <v>CLASS IV</v>
      </c>
      <c r="G10" s="308"/>
      <c r="H10" s="308"/>
      <c r="I10" s="308"/>
    </row>
    <row r="11" spans="1:9">
      <c r="A11" s="296"/>
      <c r="B11" s="285"/>
      <c r="C11" s="285"/>
      <c r="D11" s="285"/>
      <c r="E11" s="285"/>
      <c r="F11" s="308"/>
      <c r="G11" s="308"/>
      <c r="H11" s="308"/>
      <c r="I11" s="308"/>
    </row>
    <row r="12" spans="1:9" ht="19.5" customHeight="1">
      <c r="A12" s="296">
        <v>5</v>
      </c>
      <c r="B12" s="309" t="s">
        <v>685</v>
      </c>
      <c r="C12" s="310"/>
      <c r="D12" s="310"/>
      <c r="E12" s="311"/>
      <c r="F12" s="316" t="str">
        <f>UPPER([1]Mastersheet!B5)</f>
        <v>COMMISSIONER COLONISATION DEPARTMENT,BIKANER</v>
      </c>
      <c r="G12" s="317"/>
      <c r="H12" s="317"/>
      <c r="I12" s="220" t="s">
        <v>686</v>
      </c>
    </row>
    <row r="13" spans="1:9" ht="21.75" customHeight="1">
      <c r="A13" s="296"/>
      <c r="B13" s="312"/>
      <c r="C13" s="313"/>
      <c r="D13" s="313"/>
      <c r="E13" s="314"/>
      <c r="F13" s="318"/>
      <c r="G13" s="319"/>
      <c r="H13" s="319"/>
      <c r="I13" s="221">
        <f>[1]Mastersheet!H11</f>
        <v>18819</v>
      </c>
    </row>
    <row r="14" spans="1:9" ht="21.75" customHeight="1">
      <c r="A14" s="33">
        <v>6</v>
      </c>
      <c r="B14" s="315" t="s">
        <v>726</v>
      </c>
      <c r="C14" s="315"/>
      <c r="D14" s="315"/>
      <c r="E14" s="315"/>
      <c r="F14" s="247" t="str">
        <f>[1]Mastersheet!$E$12</f>
        <v>N.A.</v>
      </c>
      <c r="G14" s="320">
        <f>[1]Mastersheet!$B$12</f>
        <v>7852067716</v>
      </c>
      <c r="H14" s="320"/>
      <c r="I14" s="321"/>
    </row>
    <row r="15" spans="1:9" ht="19.5" customHeight="1">
      <c r="A15" s="296">
        <v>7</v>
      </c>
      <c r="B15" s="285" t="s">
        <v>79</v>
      </c>
      <c r="C15" s="289"/>
      <c r="D15" s="289"/>
      <c r="E15" s="289"/>
      <c r="F15" s="308" t="str">
        <f>UPPER([1]Mastersheet!B7)</f>
        <v>WARD NO 7, SHIVA BASTI, GANGASAHAR, BIKANER</v>
      </c>
      <c r="G15" s="308"/>
      <c r="H15" s="308"/>
      <c r="I15" s="308"/>
    </row>
    <row r="16" spans="1:9">
      <c r="A16" s="296"/>
      <c r="B16" s="289"/>
      <c r="C16" s="289"/>
      <c r="D16" s="289"/>
      <c r="E16" s="289"/>
      <c r="F16" s="308"/>
      <c r="G16" s="308"/>
      <c r="H16" s="308"/>
      <c r="I16" s="308"/>
    </row>
    <row r="17" spans="1:11">
      <c r="A17" s="33">
        <v>8</v>
      </c>
      <c r="B17" s="282" t="s">
        <v>80</v>
      </c>
      <c r="C17" s="282"/>
      <c r="D17" s="282"/>
      <c r="E17" s="282"/>
      <c r="F17" s="305">
        <f>[1]Mastersheet!C62</f>
        <v>21288</v>
      </c>
      <c r="G17" s="282"/>
      <c r="H17" s="282"/>
      <c r="I17" s="282"/>
    </row>
    <row r="18" spans="1:11">
      <c r="A18" s="33">
        <v>9</v>
      </c>
      <c r="B18" s="282" t="s">
        <v>81</v>
      </c>
      <c r="C18" s="282"/>
      <c r="D18" s="282"/>
      <c r="E18" s="282"/>
      <c r="F18" s="305">
        <f>[1]Mastersheet!B63</f>
        <v>29329</v>
      </c>
      <c r="G18" s="282"/>
      <c r="H18" s="282"/>
      <c r="I18" s="282"/>
    </row>
    <row r="19" spans="1:11">
      <c r="A19" s="33">
        <v>10</v>
      </c>
      <c r="B19" s="306" t="s">
        <v>1</v>
      </c>
      <c r="C19" s="306"/>
      <c r="D19" s="306" t="str">
        <f>[1]Pravesh!D224</f>
        <v>Death</v>
      </c>
      <c r="E19" s="306"/>
      <c r="F19" s="307" t="str">
        <f>[1]Mastersheet!H62</f>
        <v>30/04/2018</v>
      </c>
      <c r="G19" s="282"/>
      <c r="H19" s="282"/>
      <c r="I19" s="282"/>
    </row>
    <row r="20" spans="1:11">
      <c r="A20" s="33">
        <v>11</v>
      </c>
      <c r="B20" s="282" t="str">
        <f>CONCATENATE("Name of ","  ",[1]Mastersheet!B14)</f>
        <v>Name of   Treasury</v>
      </c>
      <c r="C20" s="282"/>
      <c r="D20" s="282"/>
      <c r="E20" s="282"/>
      <c r="F20" s="282" t="str">
        <f>UPPER([1]Pravesh!I197)</f>
        <v>TREASURY  BIKANER</v>
      </c>
      <c r="G20" s="282"/>
      <c r="H20" s="282"/>
      <c r="I20" s="282"/>
    </row>
    <row r="21" spans="1:11" ht="24" customHeight="1">
      <c r="A21" s="287">
        <v>12</v>
      </c>
      <c r="B21" s="291" t="str">
        <f>CONCATENATE("Name of Banker from which pensioner wants to get","  ",LEFT([1]CFront!G13,LEN([1]CFront!G13)-4))</f>
        <v>Name of Banker from which pensioner wants to get  Death of Provisional Pensi</v>
      </c>
      <c r="C21" s="292"/>
      <c r="D21" s="292"/>
      <c r="E21" s="291"/>
      <c r="F21" s="295" t="str">
        <f>UPPER([1]Mastersheet!C15)</f>
        <v>BANK OF BARODA</v>
      </c>
      <c r="G21" s="295"/>
      <c r="H21" s="295"/>
      <c r="I21" s="295"/>
      <c r="K21" s="32" t="str">
        <f>CONCATENATE("Name of Banker from which pensioner wants to get","  ",LEFT([1]CFront!G13,LEN([1]CFront!G13)-4))</f>
        <v>Name of Banker from which pensioner wants to get  Death of Provisional Pensi</v>
      </c>
    </row>
    <row r="22" spans="1:11" ht="23.25" customHeight="1">
      <c r="A22" s="287"/>
      <c r="B22" s="293"/>
      <c r="C22" s="294"/>
      <c r="D22" s="294"/>
      <c r="E22" s="293"/>
      <c r="F22" s="295"/>
      <c r="G22" s="295"/>
      <c r="H22" s="295"/>
      <c r="I22" s="295"/>
    </row>
    <row r="23" spans="1:11">
      <c r="A23" s="296">
        <v>13</v>
      </c>
      <c r="B23" s="288" t="s">
        <v>82</v>
      </c>
      <c r="C23" s="288"/>
      <c r="D23" s="288"/>
      <c r="E23" s="288"/>
      <c r="F23" s="295" t="str">
        <f>CONCATENATE(UPPER([1]Mastersheet!$D$15),"  ",[1]Mastersheet!$E$15)</f>
        <v>GANGASAHAR  BIKANER</v>
      </c>
      <c r="G23" s="295"/>
      <c r="H23" s="295"/>
      <c r="I23" s="295"/>
    </row>
    <row r="24" spans="1:11">
      <c r="A24" s="296"/>
      <c r="B24" s="288"/>
      <c r="C24" s="288"/>
      <c r="D24" s="288"/>
      <c r="E24" s="288"/>
      <c r="F24" s="295"/>
      <c r="G24" s="295"/>
      <c r="H24" s="295"/>
      <c r="I24" s="295"/>
    </row>
    <row r="25" spans="1:11">
      <c r="A25" s="33">
        <v>14</v>
      </c>
      <c r="B25" s="282" t="s">
        <v>83</v>
      </c>
      <c r="C25" s="282"/>
      <c r="D25" s="282"/>
      <c r="E25" s="282"/>
      <c r="F25" s="297" t="str">
        <f>[1]Mastersheet!$G$15</f>
        <v>51058100003044</v>
      </c>
      <c r="G25" s="297"/>
      <c r="H25" s="297"/>
      <c r="I25" s="297"/>
    </row>
    <row r="26" spans="1:11">
      <c r="A26" s="296">
        <v>15</v>
      </c>
      <c r="B26" s="298" t="s">
        <v>84</v>
      </c>
      <c r="C26" s="298"/>
      <c r="D26" s="298"/>
      <c r="E26" s="298"/>
      <c r="F26" s="299" t="str">
        <f>[1]Mastersheet!$H$15</f>
        <v>BARB0GANGAS</v>
      </c>
      <c r="G26" s="300"/>
      <c r="H26" s="300"/>
      <c r="I26" s="301"/>
    </row>
    <row r="27" spans="1:11">
      <c r="A27" s="296"/>
      <c r="B27" s="298"/>
      <c r="C27" s="298"/>
      <c r="D27" s="298"/>
      <c r="E27" s="298"/>
      <c r="F27" s="302"/>
      <c r="G27" s="303"/>
      <c r="H27" s="303"/>
      <c r="I27" s="304"/>
    </row>
    <row r="28" spans="1:11">
      <c r="A28" s="33">
        <v>16</v>
      </c>
      <c r="B28" s="282" t="s">
        <v>85</v>
      </c>
      <c r="C28" s="282"/>
      <c r="D28" s="282"/>
      <c r="E28" s="282"/>
      <c r="F28" s="290" t="str">
        <f>[1]Mastersheet!E11</f>
        <v>IHKPD0901C</v>
      </c>
      <c r="G28" s="290"/>
      <c r="H28" s="290"/>
      <c r="I28" s="290"/>
    </row>
    <row r="29" spans="1:11">
      <c r="A29" s="33"/>
      <c r="B29" s="285" t="s">
        <v>86</v>
      </c>
      <c r="C29" s="285"/>
      <c r="D29" s="285"/>
      <c r="E29" s="285"/>
      <c r="F29" s="286">
        <f>[1]Mastersheet!D10</f>
        <v>1100324</v>
      </c>
      <c r="G29" s="286"/>
      <c r="H29" s="286"/>
      <c r="I29" s="286"/>
    </row>
    <row r="30" spans="1:11">
      <c r="A30" s="287">
        <v>17</v>
      </c>
      <c r="B30" s="282" t="s">
        <v>87</v>
      </c>
      <c r="C30" s="282"/>
      <c r="D30" s="282"/>
      <c r="E30" s="282"/>
      <c r="F30" s="282"/>
      <c r="G30" s="282"/>
      <c r="H30" s="282"/>
      <c r="I30" s="282"/>
    </row>
    <row r="31" spans="1:11" s="37" customFormat="1" ht="42" customHeight="1">
      <c r="A31" s="287"/>
      <c r="B31" s="34" t="s">
        <v>88</v>
      </c>
      <c r="C31" s="288" t="s">
        <v>89</v>
      </c>
      <c r="D31" s="288"/>
      <c r="E31" s="288"/>
      <c r="F31" s="34" t="s">
        <v>90</v>
      </c>
      <c r="G31" s="35" t="s">
        <v>91</v>
      </c>
      <c r="H31" s="36" t="s">
        <v>92</v>
      </c>
      <c r="I31" s="36" t="s">
        <v>93</v>
      </c>
    </row>
    <row r="32" spans="1:11">
      <c r="A32" s="287"/>
      <c r="B32" s="38">
        <f>IF(G32&gt;0,1,"")</f>
        <v>1</v>
      </c>
      <c r="C32" s="289" t="str">
        <f>IF('[1]Family data'!A11&gt;0,'[1]Family data'!A11,"")</f>
        <v>KASTURI DEVI</v>
      </c>
      <c r="D32" s="289"/>
      <c r="E32" s="289"/>
      <c r="F32" s="38" t="str">
        <f>IF('[1]Family data'!B11&gt;0,'[1]Family data'!B11,"")</f>
        <v>Wife</v>
      </c>
      <c r="G32" s="39">
        <f>IF('[1]Family data'!E11&gt;0,'[1]Family data'!E11,"")</f>
        <v>24108</v>
      </c>
      <c r="H32" s="38" t="str">
        <f>IF('[1]Family data'!F11&gt;0,'[1]Family data'!F11,"")</f>
        <v>Married</v>
      </c>
      <c r="I32" s="38" t="str">
        <f>IF('[1]Family data'!G11&gt;0,'[1]Family data'!G11,"")</f>
        <v>Unemployed</v>
      </c>
    </row>
    <row r="33" spans="1:9">
      <c r="A33" s="287"/>
      <c r="B33" s="38">
        <f t="shared" ref="B33:B40" si="0">IF(G33="","",B32+1)</f>
        <v>2</v>
      </c>
      <c r="C33" s="289" t="str">
        <f>IF('[1]Family data'!A12&gt;0,'[1]Family data'!A12,"")</f>
        <v>RADHA</v>
      </c>
      <c r="D33" s="289"/>
      <c r="E33" s="289"/>
      <c r="F33" s="38" t="str">
        <f>IF('[1]Family data'!B12&gt;0,'[1]Family data'!B12,"")</f>
        <v>Daughter</v>
      </c>
      <c r="G33" s="39">
        <f>IF('[1]Family data'!E12&gt;0,'[1]Family data'!E12,"")</f>
        <v>34826</v>
      </c>
      <c r="H33" s="38" t="str">
        <f>IF('[1]Family data'!F12&gt;0,'[1]Family data'!F12,"")</f>
        <v>Married</v>
      </c>
      <c r="I33" s="38" t="str">
        <f>IF('[1]Family data'!G12&gt;0,'[1]Family data'!G12,"")</f>
        <v>Unemployed</v>
      </c>
    </row>
    <row r="34" spans="1:9">
      <c r="A34" s="287"/>
      <c r="B34" s="38">
        <f t="shared" si="0"/>
        <v>3</v>
      </c>
      <c r="C34" s="289" t="str">
        <f>IF('[1]Family data'!A13&gt;0,'[1]Family data'!A13,"")</f>
        <v>PUSHPA</v>
      </c>
      <c r="D34" s="289"/>
      <c r="E34" s="289"/>
      <c r="F34" s="38" t="str">
        <f>IF('[1]Family data'!B13&gt;0,'[1]Family data'!B13,"")</f>
        <v>Daughter</v>
      </c>
      <c r="G34" s="39">
        <f>IF('[1]Family data'!E13&gt;0,'[1]Family data'!E13,"")</f>
        <v>35248</v>
      </c>
      <c r="H34" s="38" t="str">
        <f>IF('[1]Family data'!F13&gt;0,'[1]Family data'!F13,"")</f>
        <v>Married</v>
      </c>
      <c r="I34" s="38" t="str">
        <f>IF('[1]Family data'!G13&gt;0,'[1]Family data'!G13,"")</f>
        <v>Unemployed</v>
      </c>
    </row>
    <row r="35" spans="1:9">
      <c r="A35" s="287"/>
      <c r="B35" s="38">
        <f t="shared" si="0"/>
        <v>4</v>
      </c>
      <c r="C35" s="289" t="str">
        <f>IF('[1]Family data'!A14&gt;0,'[1]Family data'!A14,"")</f>
        <v>MANJU</v>
      </c>
      <c r="D35" s="289"/>
      <c r="E35" s="289"/>
      <c r="F35" s="38" t="str">
        <f>IF('[1]Family data'!B14&gt;0,'[1]Family data'!B14,"")</f>
        <v>Daughter</v>
      </c>
      <c r="G35" s="39">
        <f>IF('[1]Family data'!E14&gt;0,'[1]Family data'!E14,"")</f>
        <v>36312</v>
      </c>
      <c r="H35" s="38" t="str">
        <f>IF('[1]Family data'!F14&gt;0,'[1]Family data'!F14,"")</f>
        <v>Married</v>
      </c>
      <c r="I35" s="38" t="str">
        <f>IF('[1]Family data'!G14&gt;0,'[1]Family data'!G14,"")</f>
        <v>Unemployed</v>
      </c>
    </row>
    <row r="36" spans="1:9">
      <c r="A36" s="287"/>
      <c r="B36" s="38">
        <f t="shared" si="0"/>
        <v>5</v>
      </c>
      <c r="C36" s="289" t="str">
        <f>IF('[1]Family data'!A15&gt;0,'[1]Family data'!A15,"")</f>
        <v>PRAKASH</v>
      </c>
      <c r="D36" s="289"/>
      <c r="E36" s="289"/>
      <c r="F36" s="38" t="str">
        <f>IF('[1]Family data'!B15&gt;0,'[1]Family data'!B15,"")</f>
        <v>Son</v>
      </c>
      <c r="G36" s="39">
        <f>IF('[1]Family data'!E15&gt;0,'[1]Family data'!E15,"")</f>
        <v>37803</v>
      </c>
      <c r="H36" s="38" t="str">
        <f>IF('[1]Family data'!F15&gt;0,'[1]Family data'!F15,"")</f>
        <v>Unmarried</v>
      </c>
      <c r="I36" s="38" t="str">
        <f>IF('[1]Family data'!G15&gt;0,'[1]Family data'!G15,"")</f>
        <v>Unemployed</v>
      </c>
    </row>
    <row r="37" spans="1:9">
      <c r="A37" s="287"/>
      <c r="B37" s="38" t="str">
        <f t="shared" si="0"/>
        <v/>
      </c>
      <c r="C37" s="282" t="str">
        <f>IF('[1]Family data'!A16&gt;0,'[1]Family data'!A16,"")</f>
        <v/>
      </c>
      <c r="D37" s="282"/>
      <c r="E37" s="282"/>
      <c r="F37" s="38" t="str">
        <f>IF('[1]Family data'!B16&gt;0,'[1]Family data'!B16,"")</f>
        <v/>
      </c>
      <c r="G37" s="39" t="str">
        <f>IF('[1]Family data'!E16&gt;0,'[1]Family data'!E16,"")</f>
        <v/>
      </c>
      <c r="H37" s="38" t="str">
        <f>IF('[1]Family data'!F16&gt;0,'[1]Family data'!F16,"")</f>
        <v/>
      </c>
      <c r="I37" s="38" t="str">
        <f>IF('[1]Family data'!G16&gt;0,'[1]Family data'!G16,"")</f>
        <v/>
      </c>
    </row>
    <row r="38" spans="1:9">
      <c r="A38" s="287"/>
      <c r="B38" s="38" t="str">
        <f t="shared" si="0"/>
        <v/>
      </c>
      <c r="C38" s="282" t="str">
        <f>IF('[1]Family data'!A17&gt;0,'[1]Family data'!A17,"")</f>
        <v/>
      </c>
      <c r="D38" s="282"/>
      <c r="E38" s="282"/>
      <c r="F38" s="38" t="str">
        <f>IF('[1]Family data'!B17&gt;0,'[1]Family data'!B17,"")</f>
        <v/>
      </c>
      <c r="G38" s="39" t="str">
        <f>IF('[1]Family data'!E17&gt;0,'[1]Family data'!E17,"")</f>
        <v/>
      </c>
      <c r="H38" s="38" t="str">
        <f>IF('[1]Family data'!F17&gt;0,'[1]Family data'!F17,"")</f>
        <v/>
      </c>
      <c r="I38" s="38" t="str">
        <f>IF('[1]Family data'!G17&gt;0,'[1]Family data'!G17,"")</f>
        <v/>
      </c>
    </row>
    <row r="39" spans="1:9">
      <c r="A39" s="287"/>
      <c r="B39" s="38" t="str">
        <f t="shared" si="0"/>
        <v/>
      </c>
      <c r="C39" s="282" t="str">
        <f>IF('[1]Family data'!A18&gt;0,'[1]Family data'!A18,"")</f>
        <v/>
      </c>
      <c r="D39" s="282"/>
      <c r="E39" s="282"/>
      <c r="F39" s="38" t="str">
        <f>IF('[1]Family data'!B18&gt;0,'[1]Family data'!B18,"")</f>
        <v/>
      </c>
      <c r="G39" s="39" t="str">
        <f>IF('[1]Family data'!E18&gt;0,'[1]Family data'!E18,"")</f>
        <v/>
      </c>
      <c r="H39" s="38" t="str">
        <f>IF('[1]Family data'!F18&gt;0,'[1]Family data'!F18,"")</f>
        <v/>
      </c>
      <c r="I39" s="38" t="str">
        <f>IF('[1]Family data'!G18&gt;0,'[1]Family data'!G18,"")</f>
        <v/>
      </c>
    </row>
    <row r="40" spans="1:9">
      <c r="A40" s="287"/>
      <c r="B40" s="38" t="str">
        <f t="shared" si="0"/>
        <v/>
      </c>
      <c r="C40" s="282" t="str">
        <f>IF('[1]Family data'!A19&gt;0,'[1]Family data'!A19,"")</f>
        <v/>
      </c>
      <c r="D40" s="282"/>
      <c r="E40" s="282"/>
      <c r="F40" s="38" t="str">
        <f>IF('[1]Family data'!B19&gt;0,'[1]Family data'!B19,"")</f>
        <v/>
      </c>
      <c r="G40" s="39" t="str">
        <f>IF('[1]Family data'!E19&gt;0,'[1]Family data'!E19,"")</f>
        <v/>
      </c>
      <c r="H40" s="38" t="str">
        <f>IF('[1]Family data'!F19&gt;0,'[1]Family data'!F19,"")</f>
        <v/>
      </c>
      <c r="I40" s="38" t="str">
        <f>IF('[1]Family data'!G19&gt;0,'[1]Family data'!G19,"")</f>
        <v/>
      </c>
    </row>
    <row r="41" spans="1:9">
      <c r="A41" s="40"/>
      <c r="B41" s="283" t="s">
        <v>94</v>
      </c>
      <c r="C41" s="283"/>
      <c r="D41" s="283"/>
      <c r="E41" s="283"/>
      <c r="F41" s="283"/>
      <c r="G41" s="283"/>
      <c r="H41" s="283"/>
      <c r="I41" s="283"/>
    </row>
    <row r="42" spans="1:9">
      <c r="A42" s="40" t="str">
        <f>[1]C3!A24</f>
        <v/>
      </c>
      <c r="B42" s="41"/>
      <c r="C42" s="284" t="str">
        <f>[1]C3!B24</f>
        <v/>
      </c>
      <c r="D42" s="284"/>
      <c r="E42" s="284"/>
      <c r="F42" s="284"/>
      <c r="G42" s="284"/>
      <c r="H42" s="284"/>
      <c r="I42" s="284"/>
    </row>
    <row r="43" spans="1:9">
      <c r="A43" s="40"/>
      <c r="B43" s="41"/>
      <c r="C43" s="284"/>
      <c r="D43" s="284"/>
      <c r="E43" s="284"/>
      <c r="F43" s="284"/>
      <c r="G43" s="284"/>
      <c r="H43" s="284"/>
      <c r="I43" s="284"/>
    </row>
    <row r="44" spans="1:9">
      <c r="A44" s="40"/>
      <c r="B44" s="41"/>
      <c r="C44" s="41"/>
      <c r="D44" s="41"/>
      <c r="E44" s="41"/>
      <c r="F44" s="41"/>
      <c r="G44" s="41"/>
      <c r="H44" s="41"/>
      <c r="I44" s="41"/>
    </row>
    <row r="45" spans="1:9" ht="19.5" customHeight="1">
      <c r="A45" s="40"/>
      <c r="B45" s="280" t="s">
        <v>95</v>
      </c>
      <c r="C45" s="280"/>
      <c r="D45" s="280"/>
      <c r="E45" s="280"/>
      <c r="F45" s="281" t="str">
        <f>[1]Mastersheet!G9</f>
        <v>EXTRA ASSISTANT COMMISSIONER  COLONISATION,  (ADMINSTRATION) BIKANER</v>
      </c>
      <c r="G45" s="281"/>
      <c r="H45" s="281"/>
      <c r="I45" s="281"/>
    </row>
    <row r="46" spans="1:9">
      <c r="A46" s="40"/>
      <c r="B46" s="41"/>
      <c r="C46" s="41"/>
      <c r="D46" s="41"/>
      <c r="E46" s="41"/>
      <c r="F46" s="281"/>
      <c r="G46" s="281"/>
      <c r="H46" s="281"/>
      <c r="I46" s="281"/>
    </row>
  </sheetData>
  <mergeCells count="61">
    <mergeCell ref="A2:I2"/>
    <mergeCell ref="A3:I4"/>
    <mergeCell ref="B5:E5"/>
    <mergeCell ref="F5:I5"/>
    <mergeCell ref="A6:A7"/>
    <mergeCell ref="B6:E7"/>
    <mergeCell ref="F6:I7"/>
    <mergeCell ref="A15:A16"/>
    <mergeCell ref="B15:E16"/>
    <mergeCell ref="F15:I16"/>
    <mergeCell ref="A8:A9"/>
    <mergeCell ref="B8:E9"/>
    <mergeCell ref="F8:I9"/>
    <mergeCell ref="A10:A11"/>
    <mergeCell ref="B10:E11"/>
    <mergeCell ref="F10:I11"/>
    <mergeCell ref="A12:A13"/>
    <mergeCell ref="B12:E13"/>
    <mergeCell ref="B14:E14"/>
    <mergeCell ref="F12:H13"/>
    <mergeCell ref="G14:I14"/>
    <mergeCell ref="B17:E17"/>
    <mergeCell ref="F17:I17"/>
    <mergeCell ref="B18:E18"/>
    <mergeCell ref="F18:I18"/>
    <mergeCell ref="B19:C19"/>
    <mergeCell ref="D19:E19"/>
    <mergeCell ref="F19:I19"/>
    <mergeCell ref="B28:E28"/>
    <mergeCell ref="F28:I28"/>
    <mergeCell ref="B20:E20"/>
    <mergeCell ref="F20:I20"/>
    <mergeCell ref="A21:A22"/>
    <mergeCell ref="B21:E22"/>
    <mergeCell ref="F21:I22"/>
    <mergeCell ref="A23:A24"/>
    <mergeCell ref="B23:E24"/>
    <mergeCell ref="F23:I24"/>
    <mergeCell ref="B25:E25"/>
    <mergeCell ref="F25:I25"/>
    <mergeCell ref="A26:A27"/>
    <mergeCell ref="B26:E27"/>
    <mergeCell ref="F26:I27"/>
    <mergeCell ref="B29:E29"/>
    <mergeCell ref="F29:I29"/>
    <mergeCell ref="A30:A40"/>
    <mergeCell ref="B30:I30"/>
    <mergeCell ref="C31:E31"/>
    <mergeCell ref="C32:E32"/>
    <mergeCell ref="C33:E33"/>
    <mergeCell ref="C34:E34"/>
    <mergeCell ref="C35:E35"/>
    <mergeCell ref="C36:E36"/>
    <mergeCell ref="B45:E45"/>
    <mergeCell ref="F45:I46"/>
    <mergeCell ref="C37:E37"/>
    <mergeCell ref="C38:E38"/>
    <mergeCell ref="C39:E39"/>
    <mergeCell ref="C40:E40"/>
    <mergeCell ref="B41:I41"/>
    <mergeCell ref="C42:I43"/>
  </mergeCells>
  <pageMargins left="0.55118110236220474" right="0.35433070866141736" top="0.59055118110236227" bottom="0.56999999999999995" header="0.51181102362204722" footer="0.56999999999999995"/>
  <pageSetup paperSize="9" scale="83" orientation="portrait" r:id="rId1"/>
  <headerFooter alignWithMargins="0">
    <oddFooter>&amp;L16.18.1.22.5.19.8√97263.0458756048</oddFooter>
  </headerFooter>
</worksheet>
</file>

<file path=xl/worksheets/sheet4.xml><?xml version="1.0" encoding="utf-8"?>
<worksheet xmlns="http://schemas.openxmlformats.org/spreadsheetml/2006/main" xmlns:r="http://schemas.openxmlformats.org/officeDocument/2006/relationships">
  <dimension ref="A1:I45"/>
  <sheetViews>
    <sheetView view="pageBreakPreview" topLeftCell="A7" zoomScaleSheetLayoutView="100" workbookViewId="0">
      <selection activeCell="B10" sqref="B10:E10"/>
    </sheetView>
  </sheetViews>
  <sheetFormatPr defaultColWidth="9.109375" defaultRowHeight="13.2"/>
  <cols>
    <col min="1" max="16384" width="9.109375" style="227"/>
  </cols>
  <sheetData>
    <row r="1" spans="1:9" ht="15">
      <c r="I1" s="241">
        <f>CIFMS!I1+1</f>
        <v>3</v>
      </c>
    </row>
    <row r="2" spans="1:9" ht="16.2">
      <c r="A2" s="326" t="s">
        <v>690</v>
      </c>
      <c r="B2" s="326"/>
      <c r="C2" s="326"/>
      <c r="D2" s="326"/>
      <c r="E2" s="326"/>
      <c r="F2" s="326"/>
      <c r="G2" s="326"/>
      <c r="H2" s="326"/>
      <c r="I2" s="326"/>
    </row>
    <row r="3" spans="1:9" ht="16.2">
      <c r="A3" s="327" t="s">
        <v>691</v>
      </c>
      <c r="B3" s="327"/>
      <c r="C3" s="327"/>
      <c r="D3" s="327"/>
      <c r="E3" s="327"/>
      <c r="F3" s="327"/>
      <c r="G3" s="327"/>
      <c r="H3" s="327"/>
      <c r="I3" s="327"/>
    </row>
    <row r="4" spans="1:9" ht="15.75" customHeight="1">
      <c r="A4" s="328" t="s">
        <v>692</v>
      </c>
      <c r="B4" s="328"/>
      <c r="C4" s="328"/>
      <c r="D4" s="328"/>
      <c r="E4" s="328"/>
      <c r="F4" s="328"/>
      <c r="G4" s="328"/>
      <c r="H4" s="328"/>
      <c r="I4" s="328"/>
    </row>
    <row r="5" spans="1:9" ht="15.75" customHeight="1">
      <c r="A5" s="328"/>
      <c r="B5" s="328"/>
      <c r="C5" s="328"/>
      <c r="D5" s="328"/>
      <c r="E5" s="328"/>
      <c r="F5" s="328"/>
      <c r="G5" s="328"/>
      <c r="H5" s="328"/>
      <c r="I5" s="328"/>
    </row>
    <row r="6" spans="1:9" ht="15.75" customHeight="1">
      <c r="A6" s="328"/>
      <c r="B6" s="328"/>
      <c r="C6" s="328"/>
      <c r="D6" s="328"/>
      <c r="E6" s="328"/>
      <c r="F6" s="328"/>
      <c r="G6" s="328"/>
      <c r="H6" s="328"/>
      <c r="I6" s="328"/>
    </row>
    <row r="7" spans="1:9" ht="15.6">
      <c r="A7" s="329" t="s">
        <v>553</v>
      </c>
      <c r="B7" s="329"/>
      <c r="C7" s="329"/>
      <c r="D7" s="329"/>
      <c r="E7" s="329"/>
      <c r="F7" s="329"/>
      <c r="G7" s="329"/>
      <c r="H7" s="329"/>
      <c r="I7" s="329"/>
    </row>
    <row r="8" spans="1:9" ht="15.6">
      <c r="A8" s="330"/>
      <c r="B8" s="330"/>
      <c r="C8" s="330"/>
      <c r="D8" s="330"/>
      <c r="E8" s="330"/>
      <c r="F8" s="329" t="s">
        <v>362</v>
      </c>
      <c r="G8" s="329"/>
      <c r="H8" s="329"/>
      <c r="I8" s="329"/>
    </row>
    <row r="9" spans="1:9" ht="15.6">
      <c r="A9" s="228"/>
      <c r="B9" s="229"/>
      <c r="C9" s="229"/>
    </row>
    <row r="10" spans="1:9" ht="15.6">
      <c r="A10" s="228" t="s">
        <v>501</v>
      </c>
      <c r="B10" s="333" t="str">
        <f>[1]Pravesh!I200</f>
        <v/>
      </c>
      <c r="C10" s="333"/>
      <c r="D10" s="333"/>
      <c r="E10" s="333"/>
      <c r="F10" s="333" t="s">
        <v>190</v>
      </c>
      <c r="G10" s="333"/>
      <c r="H10" s="334" t="str">
        <f>[1]Pravesh!I201</f>
        <v/>
      </c>
      <c r="I10" s="335"/>
    </row>
    <row r="11" spans="1:9" ht="15.6">
      <c r="A11" s="228"/>
      <c r="B11" s="229"/>
      <c r="C11" s="229"/>
    </row>
    <row r="12" spans="1:9" ht="15.6">
      <c r="A12" s="228" t="s">
        <v>629</v>
      </c>
      <c r="B12" s="229"/>
      <c r="C12" s="229"/>
    </row>
    <row r="13" spans="1:9" ht="15.6">
      <c r="A13" s="336" t="s">
        <v>693</v>
      </c>
      <c r="B13" s="336"/>
      <c r="C13" s="336"/>
      <c r="D13" s="336"/>
      <c r="E13" s="336"/>
      <c r="F13" s="336"/>
      <c r="G13" s="336"/>
      <c r="H13" s="336"/>
      <c r="I13" s="336"/>
    </row>
    <row r="14" spans="1:9" ht="15.6">
      <c r="A14" s="336" t="s">
        <v>694</v>
      </c>
      <c r="B14" s="336"/>
      <c r="C14" s="336"/>
      <c r="D14" s="336"/>
      <c r="E14" s="336"/>
      <c r="F14" s="336"/>
      <c r="G14" s="336"/>
      <c r="H14" s="336"/>
      <c r="I14" s="336"/>
    </row>
    <row r="15" spans="1:9" ht="15.6">
      <c r="A15" s="230"/>
      <c r="B15" s="229"/>
      <c r="C15" s="229"/>
    </row>
    <row r="16" spans="1:9" ht="15.6">
      <c r="B16" s="336" t="s">
        <v>695</v>
      </c>
      <c r="C16" s="336"/>
      <c r="D16" s="336"/>
      <c r="E16" s="336"/>
      <c r="F16" s="336"/>
      <c r="G16" s="336"/>
      <c r="H16" s="336"/>
      <c r="I16" s="336"/>
    </row>
    <row r="17" spans="1:9" ht="15.6">
      <c r="A17" s="230"/>
      <c r="B17" s="229"/>
      <c r="C17" s="229"/>
    </row>
    <row r="18" spans="1:9" ht="15.6">
      <c r="A18" s="333" t="s">
        <v>696</v>
      </c>
      <c r="B18" s="333"/>
      <c r="C18" s="333"/>
      <c r="D18" s="333"/>
      <c r="E18" s="231" t="str">
        <f>'[1]Family data'!F3</f>
        <v>Shri</v>
      </c>
      <c r="F18" s="332" t="str">
        <f>[1]Mastersheet!B3</f>
        <v>KALU RAM</v>
      </c>
      <c r="G18" s="332"/>
      <c r="H18" s="332"/>
      <c r="I18" s="332"/>
    </row>
    <row r="19" spans="1:9" ht="15.6">
      <c r="A19" s="333" t="s">
        <v>2</v>
      </c>
      <c r="B19" s="333"/>
      <c r="C19" s="333" t="str">
        <f>[1]Mastersheet!B4</f>
        <v>CLASS IV</v>
      </c>
      <c r="D19" s="333"/>
      <c r="E19" s="333"/>
      <c r="F19" s="333"/>
      <c r="G19" s="333"/>
      <c r="H19" s="333" t="s">
        <v>697</v>
      </c>
      <c r="I19" s="333"/>
    </row>
    <row r="20" spans="1:9" ht="15.6">
      <c r="A20" s="331">
        <f>[1]Pravesh!B21</f>
        <v>41247</v>
      </c>
      <c r="B20" s="332"/>
      <c r="C20" s="333" t="s">
        <v>698</v>
      </c>
      <c r="D20" s="333"/>
      <c r="E20" s="333"/>
      <c r="F20" s="333"/>
      <c r="G20" s="333"/>
      <c r="H20" s="333"/>
      <c r="I20" s="333"/>
    </row>
    <row r="21" spans="1:9" ht="15.75" customHeight="1">
      <c r="A21" s="337" t="s">
        <v>699</v>
      </c>
      <c r="B21" s="337"/>
      <c r="C21" s="337"/>
      <c r="D21" s="337"/>
      <c r="E21" s="337"/>
      <c r="F21" s="337"/>
      <c r="G21" s="337"/>
      <c r="H21" s="337"/>
      <c r="I21" s="337"/>
    </row>
    <row r="22" spans="1:9" ht="15.75" customHeight="1">
      <c r="A22" s="337"/>
      <c r="B22" s="337"/>
      <c r="C22" s="337"/>
      <c r="D22" s="337"/>
      <c r="E22" s="337"/>
      <c r="F22" s="337"/>
      <c r="G22" s="337"/>
      <c r="H22" s="337"/>
      <c r="I22" s="337"/>
    </row>
    <row r="23" spans="1:9" ht="15.75" customHeight="1">
      <c r="A23" s="338">
        <v>2</v>
      </c>
      <c r="B23" s="337" t="s">
        <v>700</v>
      </c>
      <c r="C23" s="337"/>
      <c r="D23" s="337"/>
      <c r="E23" s="337"/>
      <c r="F23" s="337"/>
      <c r="G23" s="337"/>
      <c r="H23" s="337"/>
      <c r="I23" s="337"/>
    </row>
    <row r="24" spans="1:9" ht="15.75" customHeight="1">
      <c r="A24" s="338"/>
      <c r="B24" s="337"/>
      <c r="C24" s="337"/>
      <c r="D24" s="337"/>
      <c r="E24" s="337"/>
      <c r="F24" s="337"/>
      <c r="G24" s="337"/>
      <c r="H24" s="337"/>
      <c r="I24" s="337"/>
    </row>
    <row r="25" spans="1:9" ht="15.75" customHeight="1">
      <c r="A25" s="338"/>
      <c r="B25" s="337"/>
      <c r="C25" s="337"/>
      <c r="D25" s="337"/>
      <c r="E25" s="337"/>
      <c r="F25" s="337"/>
      <c r="G25" s="337"/>
      <c r="H25" s="337"/>
      <c r="I25" s="337"/>
    </row>
    <row r="26" spans="1:9" ht="15.6">
      <c r="A26" s="232">
        <v>3</v>
      </c>
      <c r="B26" s="336" t="s">
        <v>701</v>
      </c>
      <c r="C26" s="336"/>
      <c r="D26" s="336"/>
      <c r="E26" s="336"/>
      <c r="F26" s="336"/>
      <c r="G26" s="336"/>
      <c r="H26" s="336"/>
      <c r="I26" s="336"/>
    </row>
    <row r="27" spans="1:9" ht="15.75" customHeight="1">
      <c r="A27" s="338">
        <v>4</v>
      </c>
      <c r="B27" s="337" t="s">
        <v>702</v>
      </c>
      <c r="C27" s="337"/>
      <c r="D27" s="337"/>
      <c r="E27" s="337"/>
      <c r="F27" s="337"/>
      <c r="G27" s="337"/>
      <c r="H27" s="337"/>
      <c r="I27" s="337"/>
    </row>
    <row r="28" spans="1:9" ht="15.75" customHeight="1">
      <c r="A28" s="338"/>
      <c r="B28" s="337"/>
      <c r="C28" s="337"/>
      <c r="D28" s="337"/>
      <c r="E28" s="337"/>
      <c r="F28" s="337"/>
      <c r="G28" s="337"/>
      <c r="H28" s="337"/>
      <c r="I28" s="337"/>
    </row>
    <row r="29" spans="1:9" ht="15.75" customHeight="1">
      <c r="A29" s="338"/>
      <c r="B29" s="337"/>
      <c r="C29" s="337"/>
      <c r="D29" s="337"/>
      <c r="E29" s="337"/>
      <c r="F29" s="337"/>
      <c r="G29" s="337"/>
      <c r="H29" s="337"/>
      <c r="I29" s="337"/>
    </row>
    <row r="30" spans="1:9" ht="15.6">
      <c r="A30" s="233"/>
      <c r="B30" s="229"/>
      <c r="C30" s="229"/>
    </row>
    <row r="31" spans="1:9" ht="15.6">
      <c r="B31" s="229"/>
      <c r="C31" s="229"/>
    </row>
    <row r="32" spans="1:9" ht="15.6">
      <c r="A32" s="233"/>
      <c r="B32" s="229"/>
      <c r="C32" s="229"/>
      <c r="F32" s="333" t="s">
        <v>499</v>
      </c>
      <c r="G32" s="333"/>
      <c r="H32" s="333"/>
      <c r="I32" s="333"/>
    </row>
    <row r="33" spans="1:9" ht="15.6">
      <c r="A33" s="233"/>
      <c r="B33" s="229"/>
      <c r="C33" s="229"/>
    </row>
    <row r="34" spans="1:9" ht="15.75" customHeight="1">
      <c r="A34" s="233"/>
      <c r="B34" s="229"/>
      <c r="E34" s="234"/>
      <c r="F34" s="333" t="s">
        <v>470</v>
      </c>
      <c r="G34" s="333"/>
      <c r="H34" s="333"/>
      <c r="I34" s="333"/>
    </row>
    <row r="35" spans="1:9" ht="15.6">
      <c r="B35" s="229"/>
      <c r="E35" s="234"/>
      <c r="F35" s="333"/>
      <c r="G35" s="333"/>
      <c r="H35" s="333"/>
      <c r="I35" s="333"/>
    </row>
    <row r="36" spans="1:9" ht="15.6">
      <c r="A36" s="235" t="s">
        <v>703</v>
      </c>
      <c r="B36" s="229"/>
      <c r="C36" s="229"/>
    </row>
    <row r="37" spans="1:9" ht="15.6">
      <c r="A37" s="236">
        <v>1</v>
      </c>
      <c r="B37" s="336" t="s">
        <v>704</v>
      </c>
      <c r="C37" s="336"/>
      <c r="D37" s="336"/>
      <c r="E37" s="336"/>
      <c r="F37" s="336"/>
      <c r="G37" s="336"/>
      <c r="H37" s="336"/>
      <c r="I37" s="336"/>
    </row>
    <row r="38" spans="1:9" ht="15.6">
      <c r="A38" s="236">
        <v>2</v>
      </c>
      <c r="B38" s="336" t="s">
        <v>705</v>
      </c>
      <c r="C38" s="336"/>
      <c r="D38" s="336"/>
      <c r="E38" s="336"/>
      <c r="F38" s="336"/>
      <c r="G38" s="336"/>
      <c r="H38" s="336"/>
      <c r="I38" s="336"/>
    </row>
    <row r="39" spans="1:9" ht="15.75" customHeight="1">
      <c r="A39" s="335">
        <v>3</v>
      </c>
      <c r="B39" s="337" t="s">
        <v>706</v>
      </c>
      <c r="C39" s="337"/>
      <c r="D39" s="337"/>
      <c r="E39" s="337"/>
      <c r="F39" s="337"/>
      <c r="G39" s="337"/>
      <c r="H39" s="337"/>
      <c r="I39" s="337"/>
    </row>
    <row r="40" spans="1:9" ht="15.75" customHeight="1">
      <c r="A40" s="335"/>
      <c r="B40" s="337"/>
      <c r="C40" s="337"/>
      <c r="D40" s="337"/>
      <c r="E40" s="337"/>
      <c r="F40" s="337"/>
      <c r="G40" s="337"/>
      <c r="H40" s="337"/>
      <c r="I40" s="337"/>
    </row>
    <row r="41" spans="1:9">
      <c r="A41" s="335">
        <v>4</v>
      </c>
      <c r="B41" s="339" t="s">
        <v>707</v>
      </c>
      <c r="C41" s="339"/>
      <c r="D41" s="339"/>
      <c r="E41" s="339"/>
      <c r="F41" s="339"/>
      <c r="G41" s="339"/>
      <c r="H41" s="339"/>
      <c r="I41" s="339"/>
    </row>
    <row r="42" spans="1:9" ht="21" customHeight="1">
      <c r="A42" s="335"/>
      <c r="B42" s="339"/>
      <c r="C42" s="339"/>
      <c r="D42" s="339"/>
      <c r="E42" s="339"/>
      <c r="F42" s="339"/>
      <c r="G42" s="339"/>
      <c r="H42" s="339"/>
      <c r="I42" s="339"/>
    </row>
    <row r="43" spans="1:9">
      <c r="A43" s="335">
        <v>5</v>
      </c>
      <c r="B43" s="339" t="s">
        <v>708</v>
      </c>
      <c r="C43" s="339"/>
      <c r="D43" s="339"/>
      <c r="E43" s="339"/>
      <c r="F43" s="339"/>
      <c r="G43" s="339"/>
      <c r="H43" s="339"/>
      <c r="I43" s="339"/>
    </row>
    <row r="44" spans="1:9" ht="17.25" customHeight="1">
      <c r="A44" s="335"/>
      <c r="B44" s="339"/>
      <c r="C44" s="339"/>
      <c r="D44" s="339"/>
      <c r="E44" s="339"/>
      <c r="F44" s="339"/>
      <c r="G44" s="339"/>
      <c r="H44" s="339"/>
      <c r="I44" s="339"/>
    </row>
    <row r="45" spans="1:9" ht="16.2">
      <c r="A45" s="237">
        <v>6</v>
      </c>
      <c r="B45" s="336" t="s">
        <v>709</v>
      </c>
      <c r="C45" s="336"/>
      <c r="D45" s="336"/>
      <c r="E45" s="336"/>
      <c r="F45" s="336"/>
      <c r="G45" s="336"/>
      <c r="H45" s="336"/>
      <c r="I45" s="336"/>
    </row>
  </sheetData>
  <mergeCells count="36">
    <mergeCell ref="A41:A42"/>
    <mergeCell ref="B41:I42"/>
    <mergeCell ref="A43:A44"/>
    <mergeCell ref="B43:I44"/>
    <mergeCell ref="B45:I45"/>
    <mergeCell ref="F32:I32"/>
    <mergeCell ref="F34:I35"/>
    <mergeCell ref="B37:I37"/>
    <mergeCell ref="B38:I38"/>
    <mergeCell ref="A39:A40"/>
    <mergeCell ref="B39:I40"/>
    <mergeCell ref="A21:I22"/>
    <mergeCell ref="A23:A25"/>
    <mergeCell ref="B23:I25"/>
    <mergeCell ref="B26:I26"/>
    <mergeCell ref="A27:A29"/>
    <mergeCell ref="B27:I29"/>
    <mergeCell ref="A20:B20"/>
    <mergeCell ref="C20:I20"/>
    <mergeCell ref="B10:E10"/>
    <mergeCell ref="F10:G10"/>
    <mergeCell ref="H10:I10"/>
    <mergeCell ref="A13:I13"/>
    <mergeCell ref="A14:I14"/>
    <mergeCell ref="B16:I16"/>
    <mergeCell ref="A18:D18"/>
    <mergeCell ref="F18:I18"/>
    <mergeCell ref="A19:B19"/>
    <mergeCell ref="C19:G19"/>
    <mergeCell ref="H19:I19"/>
    <mergeCell ref="A2:I2"/>
    <mergeCell ref="A3:I3"/>
    <mergeCell ref="A4:I6"/>
    <mergeCell ref="A7:I7"/>
    <mergeCell ref="A8:E8"/>
    <mergeCell ref="F8:I8"/>
  </mergeCells>
  <pageMargins left="0.9055118110236221" right="0.51181102362204722" top="0.55118110236220474" bottom="0.74803149606299213" header="0.31496062992125984" footer="0.31496062992125984"/>
  <pageSetup paperSize="9" orientation="portrait" r:id="rId1"/>
  <headerFooter>
    <oddFooter>&amp;L16.18.1.22.5.19.8√97263.0458756048</oddFooter>
  </headerFooter>
</worksheet>
</file>

<file path=xl/worksheets/sheet5.xml><?xml version="1.0" encoding="utf-8"?>
<worksheet xmlns="http://schemas.openxmlformats.org/spreadsheetml/2006/main" xmlns:r="http://schemas.openxmlformats.org/officeDocument/2006/relationships">
  <sheetPr codeName="Sheet1"/>
  <dimension ref="A1:N275"/>
  <sheetViews>
    <sheetView view="pageBreakPreview" workbookViewId="0">
      <selection activeCell="I98" sqref="I98:J99"/>
    </sheetView>
  </sheetViews>
  <sheetFormatPr defaultColWidth="9.109375" defaultRowHeight="16.5" customHeight="1"/>
  <cols>
    <col min="1" max="1" width="7" style="42" customWidth="1"/>
    <col min="2" max="2" width="7.109375" style="42" customWidth="1"/>
    <col min="3" max="3" width="5.33203125" style="42" customWidth="1"/>
    <col min="4" max="4" width="11.88671875" style="43" customWidth="1"/>
    <col min="5" max="5" width="11" style="43" customWidth="1"/>
    <col min="6" max="6" width="11.33203125" style="43" customWidth="1"/>
    <col min="7" max="7" width="7.44140625" style="43" customWidth="1"/>
    <col min="8" max="8" width="10.44140625" style="43" customWidth="1"/>
    <col min="9" max="9" width="14.88671875" style="43" customWidth="1"/>
    <col min="10" max="10" width="12.44140625" style="43" customWidth="1"/>
    <col min="11" max="16384" width="9.109375" style="43"/>
  </cols>
  <sheetData>
    <row r="1" spans="1:10" ht="16.5" customHeight="1">
      <c r="J1" s="43">
        <f>'f19'!I1+1</f>
        <v>4</v>
      </c>
    </row>
    <row r="2" spans="1:10" ht="16.5" customHeight="1">
      <c r="A2" s="530" t="s">
        <v>96</v>
      </c>
      <c r="B2" s="530"/>
      <c r="C2" s="530"/>
      <c r="D2" s="530"/>
      <c r="E2" s="530"/>
      <c r="F2" s="530"/>
      <c r="G2" s="530"/>
      <c r="H2" s="530"/>
      <c r="I2" s="530"/>
      <c r="J2" s="530"/>
    </row>
    <row r="3" spans="1:10" ht="16.5" customHeight="1">
      <c r="A3" s="531" t="s">
        <v>97</v>
      </c>
      <c r="B3" s="531"/>
      <c r="C3" s="531"/>
      <c r="D3" s="531"/>
      <c r="E3" s="531"/>
      <c r="F3" s="531"/>
      <c r="G3" s="531"/>
      <c r="H3" s="531"/>
      <c r="I3" s="531"/>
      <c r="J3" s="531"/>
    </row>
    <row r="4" spans="1:10" ht="16.5" customHeight="1">
      <c r="A4" s="532" t="s">
        <v>9</v>
      </c>
      <c r="B4" s="532"/>
      <c r="C4" s="532"/>
      <c r="D4" s="532"/>
      <c r="E4" s="532"/>
      <c r="F4" s="532"/>
      <c r="G4" s="532"/>
      <c r="H4" s="532"/>
      <c r="I4" s="532"/>
      <c r="J4" s="532"/>
    </row>
    <row r="5" spans="1:10" ht="16.5" customHeight="1">
      <c r="A5" s="532"/>
      <c r="B5" s="532"/>
      <c r="C5" s="532"/>
      <c r="D5" s="532"/>
      <c r="E5" s="532"/>
      <c r="F5" s="532"/>
      <c r="G5" s="532"/>
      <c r="H5" s="532"/>
      <c r="I5" s="532"/>
      <c r="J5" s="532"/>
    </row>
    <row r="6" spans="1:10" ht="16.5" customHeight="1">
      <c r="A6" s="532"/>
      <c r="B6" s="532"/>
      <c r="C6" s="532"/>
      <c r="D6" s="532"/>
      <c r="E6" s="532"/>
      <c r="F6" s="532"/>
      <c r="G6" s="532"/>
      <c r="H6" s="532"/>
      <c r="I6" s="532"/>
      <c r="J6" s="532"/>
    </row>
    <row r="7" spans="1:10" ht="16.5" customHeight="1">
      <c r="A7" s="533" t="s">
        <v>98</v>
      </c>
      <c r="B7" s="533"/>
      <c r="C7" s="533"/>
      <c r="D7" s="533"/>
      <c r="E7" s="533"/>
      <c r="F7" s="533"/>
      <c r="G7" s="533"/>
      <c r="H7" s="533"/>
      <c r="I7" s="533"/>
      <c r="J7" s="533"/>
    </row>
    <row r="8" spans="1:10" ht="16.5" customHeight="1">
      <c r="A8" s="530" t="s">
        <v>99</v>
      </c>
      <c r="B8" s="530"/>
      <c r="C8" s="530"/>
      <c r="D8" s="530"/>
      <c r="E8" s="530"/>
      <c r="F8" s="530"/>
      <c r="G8" s="530"/>
      <c r="H8" s="530"/>
      <c r="I8" s="530"/>
      <c r="J8" s="530"/>
    </row>
    <row r="9" spans="1:10" ht="16.5" customHeight="1">
      <c r="A9" s="530" t="s">
        <v>100</v>
      </c>
      <c r="B9" s="530"/>
      <c r="C9" s="530"/>
      <c r="D9" s="530"/>
      <c r="E9" s="530"/>
      <c r="F9" s="530"/>
      <c r="G9" s="530"/>
      <c r="H9" s="530"/>
      <c r="I9" s="530"/>
      <c r="J9" s="530"/>
    </row>
    <row r="10" spans="1:10" ht="16.5" customHeight="1">
      <c r="A10" s="44">
        <v>1</v>
      </c>
      <c r="B10" s="521" t="s">
        <v>101</v>
      </c>
      <c r="C10" s="521"/>
      <c r="D10" s="521"/>
      <c r="E10" s="521"/>
      <c r="F10" s="521"/>
      <c r="G10" s="521"/>
      <c r="H10" s="521" t="str">
        <f>[1]Pravesh!D3</f>
        <v>KALU RAM</v>
      </c>
      <c r="I10" s="521"/>
      <c r="J10" s="521"/>
    </row>
    <row r="11" spans="1:10" ht="16.5" customHeight="1">
      <c r="A11" s="341">
        <v>2</v>
      </c>
      <c r="B11" s="521" t="s">
        <v>102</v>
      </c>
      <c r="C11" s="521"/>
      <c r="D11" s="521"/>
      <c r="E11" s="521"/>
      <c r="F11" s="521"/>
      <c r="G11" s="521"/>
      <c r="H11" s="521" t="str">
        <f>[1]Pravesh!D8</f>
        <v>MOJURAM</v>
      </c>
      <c r="I11" s="521"/>
      <c r="J11" s="521"/>
    </row>
    <row r="12" spans="1:10" ht="16.5" customHeight="1">
      <c r="A12" s="341"/>
      <c r="B12" s="521"/>
      <c r="C12" s="521"/>
      <c r="D12" s="521"/>
      <c r="E12" s="521"/>
      <c r="F12" s="521"/>
      <c r="G12" s="521"/>
      <c r="H12" s="521" t="str">
        <f>IF([1]Pravesh!D376="Smt",[1]Pravesh!D377,"")</f>
        <v/>
      </c>
      <c r="I12" s="521"/>
      <c r="J12" s="521"/>
    </row>
    <row r="13" spans="1:10" ht="16.5" customHeight="1">
      <c r="A13" s="44">
        <v>3</v>
      </c>
      <c r="B13" s="521" t="s">
        <v>103</v>
      </c>
      <c r="C13" s="521"/>
      <c r="D13" s="521"/>
      <c r="E13" s="521"/>
      <c r="F13" s="521"/>
      <c r="G13" s="521"/>
      <c r="H13" s="522">
        <f>[1]Pravesh!B17</f>
        <v>21288</v>
      </c>
      <c r="I13" s="524"/>
      <c r="J13" s="524"/>
    </row>
    <row r="14" spans="1:10" ht="16.5" customHeight="1">
      <c r="A14" s="44">
        <v>4</v>
      </c>
      <c r="B14" s="521" t="s">
        <v>104</v>
      </c>
      <c r="C14" s="521"/>
      <c r="D14" s="521"/>
      <c r="E14" s="521"/>
      <c r="F14" s="521"/>
      <c r="G14" s="521"/>
      <c r="H14" s="522">
        <f>[1]Pravesh!B21</f>
        <v>41247</v>
      </c>
      <c r="I14" s="524"/>
      <c r="J14" s="524"/>
    </row>
    <row r="15" spans="1:10" ht="16.5" customHeight="1">
      <c r="A15" s="44">
        <v>5</v>
      </c>
      <c r="B15" s="521" t="s">
        <v>105</v>
      </c>
      <c r="C15" s="521"/>
      <c r="D15" s="521"/>
      <c r="E15" s="521"/>
      <c r="F15" s="521"/>
      <c r="G15" s="521"/>
      <c r="H15" s="521" t="str">
        <f>'[1]Family data'!F4</f>
        <v>Hindu</v>
      </c>
      <c r="I15" s="521"/>
      <c r="J15" s="521"/>
    </row>
    <row r="16" spans="1:10" ht="16.5" customHeight="1">
      <c r="A16" s="341">
        <v>6</v>
      </c>
      <c r="B16" s="345" t="s">
        <v>106</v>
      </c>
      <c r="C16" s="345"/>
      <c r="D16" s="345"/>
      <c r="E16" s="345"/>
      <c r="F16" s="345"/>
      <c r="G16" s="345"/>
      <c r="H16" s="345" t="str">
        <f>[1]Pravesh!D5</f>
        <v>COMMISSIONER COLONISATION DEPARTMENT,BIKANER</v>
      </c>
      <c r="I16" s="345"/>
      <c r="J16" s="345"/>
    </row>
    <row r="17" spans="1:10" ht="16.5" customHeight="1">
      <c r="A17" s="341"/>
      <c r="B17" s="345"/>
      <c r="C17" s="345"/>
      <c r="D17" s="345"/>
      <c r="E17" s="345"/>
      <c r="F17" s="345"/>
      <c r="G17" s="345"/>
      <c r="H17" s="345"/>
      <c r="I17" s="345"/>
      <c r="J17" s="345"/>
    </row>
    <row r="18" spans="1:10" ht="16.5" customHeight="1">
      <c r="A18" s="341">
        <v>7</v>
      </c>
      <c r="B18" s="424" t="s">
        <v>107</v>
      </c>
      <c r="C18" s="424"/>
      <c r="D18" s="424"/>
      <c r="E18" s="424"/>
      <c r="F18" s="424"/>
      <c r="G18" s="424"/>
      <c r="H18" s="424"/>
      <c r="I18" s="424"/>
      <c r="J18" s="424"/>
    </row>
    <row r="19" spans="1:10" ht="16.5" customHeight="1">
      <c r="A19" s="341"/>
      <c r="B19" s="44" t="s">
        <v>108</v>
      </c>
      <c r="C19" s="521" t="s">
        <v>109</v>
      </c>
      <c r="D19" s="521"/>
      <c r="E19" s="521"/>
      <c r="F19" s="521"/>
      <c r="G19" s="521"/>
      <c r="H19" s="424" t="str">
        <f>IF([1]Mastersheet!B9="Substantive",[1]Mastersheet!B9,"")</f>
        <v>Substantive</v>
      </c>
      <c r="I19" s="424"/>
      <c r="J19" s="424"/>
    </row>
    <row r="20" spans="1:10" ht="16.5" customHeight="1">
      <c r="A20" s="341"/>
      <c r="B20" s="44" t="s">
        <v>110</v>
      </c>
      <c r="C20" s="521" t="s">
        <v>111</v>
      </c>
      <c r="D20" s="521"/>
      <c r="E20" s="521"/>
      <c r="F20" s="521"/>
      <c r="G20" s="521"/>
      <c r="H20" s="424" t="str">
        <f>IF([1]Mastersheet!B9="Officiating",[1]Mastersheet!B9,"")</f>
        <v/>
      </c>
      <c r="I20" s="424"/>
      <c r="J20" s="424"/>
    </row>
    <row r="21" spans="1:10" ht="16.5" customHeight="1">
      <c r="A21" s="341">
        <v>8</v>
      </c>
      <c r="B21" s="44" t="s">
        <v>108</v>
      </c>
      <c r="C21" s="521" t="s">
        <v>112</v>
      </c>
      <c r="D21" s="521"/>
      <c r="E21" s="521"/>
      <c r="F21" s="521"/>
      <c r="G21" s="521"/>
      <c r="H21" s="522">
        <f>[1]Pravesh!B18</f>
        <v>29329</v>
      </c>
      <c r="I21" s="521"/>
      <c r="J21" s="521"/>
    </row>
    <row r="22" spans="1:10" ht="16.5" customHeight="1">
      <c r="A22" s="341"/>
      <c r="B22" s="44" t="s">
        <v>110</v>
      </c>
      <c r="C22" s="521" t="s">
        <v>113</v>
      </c>
      <c r="D22" s="521"/>
      <c r="E22" s="521"/>
      <c r="F22" s="521"/>
      <c r="G22" s="521"/>
      <c r="H22" s="522">
        <f>H14</f>
        <v>41247</v>
      </c>
      <c r="I22" s="521"/>
      <c r="J22" s="521"/>
    </row>
    <row r="23" spans="1:10" ht="16.5" customHeight="1">
      <c r="A23" s="341">
        <v>9</v>
      </c>
      <c r="B23" s="424" t="s">
        <v>114</v>
      </c>
      <c r="C23" s="424"/>
      <c r="D23" s="424"/>
      <c r="E23" s="424"/>
      <c r="F23" s="424"/>
      <c r="G23" s="424"/>
      <c r="H23" s="523"/>
      <c r="I23" s="523"/>
      <c r="J23" s="523"/>
    </row>
    <row r="24" spans="1:10" ht="16.5" customHeight="1">
      <c r="A24" s="341"/>
      <c r="B24" s="341" t="s">
        <v>115</v>
      </c>
      <c r="C24" s="341" t="s">
        <v>108</v>
      </c>
      <c r="D24" s="481" t="s">
        <v>116</v>
      </c>
      <c r="E24" s="524"/>
      <c r="F24" s="524"/>
      <c r="G24" s="525"/>
      <c r="H24" s="45" t="str">
        <f>IF(I24="NIL","","From")</f>
        <v/>
      </c>
      <c r="I24" s="526" t="str">
        <f>[1]Pravesh!E322</f>
        <v>NIL</v>
      </c>
      <c r="J24" s="514"/>
    </row>
    <row r="25" spans="1:10" ht="16.2">
      <c r="A25" s="341"/>
      <c r="B25" s="341"/>
      <c r="C25" s="341"/>
      <c r="D25" s="524"/>
      <c r="E25" s="524"/>
      <c r="F25" s="524"/>
      <c r="G25" s="525"/>
      <c r="H25" s="46" t="str">
        <f>IF(I25="NIL","","To")</f>
        <v/>
      </c>
      <c r="I25" s="520" t="str">
        <f>[1]Pravesh!F322</f>
        <v>NIL</v>
      </c>
      <c r="J25" s="517"/>
    </row>
    <row r="26" spans="1:10" ht="16.5" customHeight="1">
      <c r="A26" s="341"/>
      <c r="B26" s="341"/>
      <c r="C26" s="341" t="s">
        <v>110</v>
      </c>
      <c r="D26" s="481" t="s">
        <v>117</v>
      </c>
      <c r="E26" s="524"/>
      <c r="F26" s="524"/>
      <c r="G26" s="525"/>
      <c r="H26" s="47" t="str">
        <f>IF(I26="NIL","","From")</f>
        <v/>
      </c>
      <c r="I26" s="518" t="str">
        <f>[1]Pravesh!E323</f>
        <v>NIL</v>
      </c>
      <c r="J26" s="519"/>
    </row>
    <row r="27" spans="1:10" ht="16.2">
      <c r="A27" s="341"/>
      <c r="B27" s="341"/>
      <c r="C27" s="341"/>
      <c r="D27" s="524"/>
      <c r="E27" s="482"/>
      <c r="F27" s="482"/>
      <c r="G27" s="527"/>
      <c r="H27" s="46" t="str">
        <f>IF(I27="NIL","","To")</f>
        <v/>
      </c>
      <c r="I27" s="520" t="str">
        <f>[1]Pravesh!F323</f>
        <v>NIL</v>
      </c>
      <c r="J27" s="517"/>
    </row>
    <row r="28" spans="1:10" ht="16.5" customHeight="1">
      <c r="A28" s="341"/>
      <c r="B28" s="343" t="s">
        <v>118</v>
      </c>
      <c r="C28" s="481" t="s">
        <v>119</v>
      </c>
      <c r="D28" s="524"/>
      <c r="E28" s="524"/>
      <c r="F28" s="524"/>
      <c r="G28" s="524"/>
      <c r="H28" s="48" t="s">
        <v>120</v>
      </c>
      <c r="I28" s="48" t="s">
        <v>121</v>
      </c>
      <c r="J28" s="48" t="s">
        <v>122</v>
      </c>
    </row>
    <row r="29" spans="1:10" ht="16.5" customHeight="1">
      <c r="A29" s="341"/>
      <c r="B29" s="343"/>
      <c r="C29" s="524"/>
      <c r="D29" s="524"/>
      <c r="E29" s="524"/>
      <c r="F29" s="524"/>
      <c r="G29" s="524"/>
      <c r="H29" s="462" t="str">
        <f>[1]Pravesh!D325</f>
        <v>NIL</v>
      </c>
      <c r="I29" s="462" t="str">
        <f>[1]Pravesh!E325</f>
        <v>NIL</v>
      </c>
      <c r="J29" s="462" t="str">
        <f>[1]Pravesh!F325</f>
        <v>NIL</v>
      </c>
    </row>
    <row r="30" spans="1:10" ht="21" customHeight="1">
      <c r="A30" s="341"/>
      <c r="B30" s="343"/>
      <c r="C30" s="524"/>
      <c r="D30" s="524"/>
      <c r="E30" s="524"/>
      <c r="F30" s="524"/>
      <c r="G30" s="524"/>
      <c r="H30" s="524"/>
      <c r="I30" s="524"/>
      <c r="J30" s="524"/>
    </row>
    <row r="31" spans="1:10" ht="16.5" customHeight="1">
      <c r="A31" s="343">
        <v>10</v>
      </c>
      <c r="B31" s="371" t="s">
        <v>123</v>
      </c>
      <c r="C31" s="371"/>
      <c r="D31" s="371"/>
      <c r="E31" s="371"/>
      <c r="F31" s="371"/>
      <c r="G31" s="371"/>
      <c r="H31" s="371"/>
      <c r="I31" s="371"/>
      <c r="J31" s="371"/>
    </row>
    <row r="32" spans="1:10" ht="16.5" customHeight="1">
      <c r="A32" s="343"/>
      <c r="B32" s="343" t="s">
        <v>124</v>
      </c>
      <c r="C32" s="481" t="s">
        <v>125</v>
      </c>
      <c r="D32" s="481"/>
      <c r="E32" s="481"/>
      <c r="F32" s="481"/>
      <c r="G32" s="481"/>
      <c r="H32" s="512" t="str">
        <f>[1]Pravesh!E327</f>
        <v>NIL</v>
      </c>
      <c r="I32" s="513"/>
      <c r="J32" s="514"/>
    </row>
    <row r="33" spans="1:10" ht="16.2">
      <c r="A33" s="343"/>
      <c r="B33" s="343"/>
      <c r="C33" s="481"/>
      <c r="D33" s="481"/>
      <c r="E33" s="481"/>
      <c r="F33" s="481"/>
      <c r="G33" s="481"/>
      <c r="H33" s="515" t="str">
        <f>[1]Pravesh!F327</f>
        <v>NIL</v>
      </c>
      <c r="I33" s="516"/>
      <c r="J33" s="517"/>
    </row>
    <row r="34" spans="1:10" ht="16.5" customHeight="1">
      <c r="A34" s="343"/>
      <c r="B34" s="343" t="s">
        <v>118</v>
      </c>
      <c r="C34" s="481" t="s">
        <v>126</v>
      </c>
      <c r="D34" s="481"/>
      <c r="E34" s="481"/>
      <c r="F34" s="481"/>
      <c r="G34" s="481"/>
      <c r="H34" s="47" t="str">
        <f>IF(I34="NIL","","From")</f>
        <v/>
      </c>
      <c r="I34" s="518" t="str">
        <f>[1]Pravesh!E328</f>
        <v>NIL</v>
      </c>
      <c r="J34" s="519"/>
    </row>
    <row r="35" spans="1:10" ht="16.2">
      <c r="A35" s="343"/>
      <c r="B35" s="343"/>
      <c r="C35" s="481"/>
      <c r="D35" s="481"/>
      <c r="E35" s="481"/>
      <c r="F35" s="481"/>
      <c r="G35" s="481"/>
      <c r="H35" s="46" t="str">
        <f>IF(I35="NIL","","To")</f>
        <v/>
      </c>
      <c r="I35" s="520" t="str">
        <f>[1]Pravesh!F328</f>
        <v>NIL</v>
      </c>
      <c r="J35" s="517"/>
    </row>
    <row r="36" spans="1:10" ht="16.5" customHeight="1">
      <c r="A36" s="341">
        <v>11</v>
      </c>
      <c r="B36" s="424" t="s">
        <v>127</v>
      </c>
      <c r="C36" s="424"/>
      <c r="D36" s="424"/>
      <c r="E36" s="424"/>
      <c r="F36" s="424"/>
      <c r="G36" s="424"/>
      <c r="H36" s="424"/>
      <c r="I36" s="424"/>
      <c r="J36" s="424"/>
    </row>
    <row r="37" spans="1:10" ht="16.5" customHeight="1">
      <c r="A37" s="341"/>
      <c r="B37" s="508" t="s">
        <v>128</v>
      </c>
      <c r="C37" s="508"/>
      <c r="D37" s="508"/>
      <c r="E37" s="508"/>
      <c r="F37" s="508"/>
      <c r="G37" s="508"/>
      <c r="H37" s="462"/>
      <c r="I37" s="462"/>
      <c r="J37" s="462"/>
    </row>
    <row r="38" spans="1:10" ht="16.2">
      <c r="A38" s="341"/>
      <c r="B38" s="508"/>
      <c r="C38" s="508"/>
      <c r="D38" s="508"/>
      <c r="E38" s="508"/>
      <c r="F38" s="508"/>
      <c r="G38" s="508"/>
      <c r="H38" s="462"/>
      <c r="I38" s="462"/>
      <c r="J38" s="462"/>
    </row>
    <row r="39" spans="1:10" ht="16.5" customHeight="1">
      <c r="A39" s="341"/>
      <c r="B39" s="424" t="s">
        <v>129</v>
      </c>
      <c r="C39" s="424"/>
      <c r="D39" s="424"/>
      <c r="E39" s="424"/>
      <c r="F39" s="424"/>
      <c r="G39" s="424"/>
      <c r="H39" s="49" t="s">
        <v>120</v>
      </c>
      <c r="I39" s="49" t="s">
        <v>121</v>
      </c>
      <c r="J39" s="49" t="s">
        <v>122</v>
      </c>
    </row>
    <row r="40" spans="1:10" ht="16.5" customHeight="1">
      <c r="A40" s="341"/>
      <c r="B40" s="340" t="str">
        <f>[1]Pravesh!A328</f>
        <v>Period of previous Civil Service which counts as qualifying 
service under Rule</v>
      </c>
      <c r="C40" s="340"/>
      <c r="D40" s="340"/>
      <c r="E40" s="340"/>
      <c r="F40" s="340"/>
      <c r="G40" s="340"/>
      <c r="H40" s="49" t="str">
        <f>[1]Pravesh!D331</f>
        <v>NIL</v>
      </c>
      <c r="I40" s="49" t="str">
        <f>[1]Pravesh!E331</f>
        <v>NIL</v>
      </c>
      <c r="J40" s="49" t="str">
        <f>[1]Pravesh!F331</f>
        <v>NIL</v>
      </c>
    </row>
    <row r="41" spans="1:10" ht="16.5" customHeight="1">
      <c r="A41" s="341">
        <v>12</v>
      </c>
      <c r="B41" s="424" t="s">
        <v>130</v>
      </c>
      <c r="C41" s="424"/>
      <c r="D41" s="424"/>
      <c r="E41" s="424"/>
      <c r="F41" s="424"/>
      <c r="G41" s="424"/>
      <c r="H41" s="424"/>
      <c r="I41" s="424"/>
      <c r="J41" s="424"/>
    </row>
    <row r="42" spans="1:10" ht="16.5" customHeight="1">
      <c r="A42" s="341"/>
      <c r="B42" s="508" t="s">
        <v>131</v>
      </c>
      <c r="C42" s="508"/>
      <c r="D42" s="508"/>
      <c r="E42" s="508"/>
      <c r="F42" s="508"/>
      <c r="G42" s="508"/>
      <c r="H42" s="49" t="s">
        <v>120</v>
      </c>
      <c r="I42" s="49" t="s">
        <v>121</v>
      </c>
      <c r="J42" s="49" t="s">
        <v>122</v>
      </c>
    </row>
    <row r="43" spans="1:10" ht="16.5" customHeight="1">
      <c r="A43" s="341"/>
      <c r="B43" s="343"/>
      <c r="C43" s="343"/>
      <c r="D43" s="343"/>
      <c r="E43" s="343"/>
      <c r="F43" s="343"/>
      <c r="G43" s="343"/>
      <c r="H43" s="50">
        <f>[1]Pravesh!E376</f>
        <v>37</v>
      </c>
      <c r="I43" s="50">
        <f>[1]Pravesh!F376</f>
        <v>1</v>
      </c>
      <c r="J43" s="50">
        <f>[1]Pravesh!G376</f>
        <v>16</v>
      </c>
    </row>
    <row r="44" spans="1:10" ht="16.5" customHeight="1">
      <c r="A44" s="341"/>
      <c r="B44" s="343"/>
      <c r="C44" s="343"/>
      <c r="D44" s="343"/>
      <c r="E44" s="343"/>
      <c r="F44" s="343"/>
      <c r="G44" s="343"/>
      <c r="H44" s="51"/>
      <c r="I44" s="51"/>
      <c r="J44" s="51"/>
    </row>
    <row r="45" spans="1:10" ht="16.5" customHeight="1">
      <c r="A45" s="343">
        <v>13</v>
      </c>
      <c r="B45" s="481" t="s">
        <v>132</v>
      </c>
      <c r="C45" s="482"/>
      <c r="D45" s="482"/>
      <c r="E45" s="482"/>
      <c r="F45" s="482"/>
      <c r="G45" s="482"/>
      <c r="H45" s="482"/>
      <c r="I45" s="344" t="s">
        <v>133</v>
      </c>
      <c r="J45" s="344"/>
    </row>
    <row r="46" spans="1:10" ht="16.2">
      <c r="A46" s="343"/>
      <c r="B46" s="482"/>
      <c r="C46" s="482"/>
      <c r="D46" s="482"/>
      <c r="E46" s="482"/>
      <c r="F46" s="482"/>
      <c r="G46" s="482"/>
      <c r="H46" s="482"/>
      <c r="I46" s="344"/>
      <c r="J46" s="344"/>
    </row>
    <row r="47" spans="1:10" ht="16.2">
      <c r="A47" s="509">
        <f>J1+1</f>
        <v>5</v>
      </c>
      <c r="B47" s="510"/>
      <c r="C47" s="510"/>
      <c r="D47" s="510"/>
      <c r="E47" s="510"/>
      <c r="F47" s="510"/>
      <c r="G47" s="510"/>
      <c r="H47" s="510"/>
      <c r="I47" s="510"/>
      <c r="J47" s="511"/>
    </row>
    <row r="48" spans="1:10" ht="16.2">
      <c r="A48" s="341">
        <v>14</v>
      </c>
      <c r="B48" s="481" t="s">
        <v>134</v>
      </c>
      <c r="C48" s="482"/>
      <c r="D48" s="482"/>
      <c r="E48" s="482"/>
      <c r="F48" s="482"/>
      <c r="G48" s="482"/>
      <c r="H48" s="482"/>
      <c r="I48" s="480" t="str">
        <f>[1]Pravesh!D381</f>
        <v/>
      </c>
      <c r="J48" s="462"/>
    </row>
    <row r="49" spans="1:10" ht="16.2">
      <c r="A49" s="341"/>
      <c r="B49" s="482"/>
      <c r="C49" s="482"/>
      <c r="D49" s="482"/>
      <c r="E49" s="482"/>
      <c r="F49" s="482"/>
      <c r="G49" s="482"/>
      <c r="H49" s="482"/>
      <c r="I49" s="462"/>
      <c r="J49" s="462"/>
    </row>
    <row r="50" spans="1:10" ht="16.5" customHeight="1">
      <c r="A50" s="341">
        <v>15</v>
      </c>
      <c r="B50" s="424" t="s">
        <v>135</v>
      </c>
      <c r="C50" s="424"/>
      <c r="D50" s="424"/>
      <c r="E50" s="424"/>
      <c r="F50" s="424"/>
      <c r="G50" s="424"/>
      <c r="H50" s="424"/>
      <c r="I50" s="424"/>
      <c r="J50" s="424"/>
    </row>
    <row r="51" spans="1:10" ht="16.2">
      <c r="A51" s="341"/>
      <c r="B51" s="341" t="s">
        <v>108</v>
      </c>
      <c r="C51" s="481" t="s">
        <v>136</v>
      </c>
      <c r="D51" s="482"/>
      <c r="E51" s="482"/>
      <c r="F51" s="482"/>
      <c r="G51" s="482"/>
      <c r="H51" s="482"/>
      <c r="I51" s="507" t="str">
        <f>[1]Pravesh!H318</f>
        <v>NIL</v>
      </c>
      <c r="J51" s="507"/>
    </row>
    <row r="52" spans="1:10" ht="16.2">
      <c r="A52" s="341"/>
      <c r="B52" s="341"/>
      <c r="C52" s="482"/>
      <c r="D52" s="482"/>
      <c r="E52" s="482"/>
      <c r="F52" s="482"/>
      <c r="G52" s="482"/>
      <c r="H52" s="482"/>
      <c r="I52" s="507"/>
      <c r="J52" s="507"/>
    </row>
    <row r="53" spans="1:10" ht="16.5" customHeight="1">
      <c r="A53" s="341"/>
      <c r="B53" s="341" t="s">
        <v>110</v>
      </c>
      <c r="C53" s="481" t="s">
        <v>137</v>
      </c>
      <c r="D53" s="482"/>
      <c r="E53" s="482"/>
      <c r="F53" s="482"/>
      <c r="G53" s="482"/>
      <c r="H53" s="482"/>
      <c r="I53" s="507" t="str">
        <f>[1]Pravesh!H319</f>
        <v>NIL</v>
      </c>
      <c r="J53" s="507"/>
    </row>
    <row r="54" spans="1:10" ht="16.2">
      <c r="A54" s="341"/>
      <c r="B54" s="341"/>
      <c r="C54" s="482"/>
      <c r="D54" s="482"/>
      <c r="E54" s="482"/>
      <c r="F54" s="482"/>
      <c r="G54" s="482"/>
      <c r="H54" s="482"/>
      <c r="I54" s="507"/>
      <c r="J54" s="507"/>
    </row>
    <row r="55" spans="1:10" ht="16.2">
      <c r="A55" s="341"/>
      <c r="B55" s="341"/>
      <c r="C55" s="482"/>
      <c r="D55" s="482"/>
      <c r="E55" s="482"/>
      <c r="F55" s="482"/>
      <c r="G55" s="482"/>
      <c r="H55" s="482"/>
      <c r="I55" s="507"/>
      <c r="J55" s="507"/>
    </row>
    <row r="56" spans="1:10" ht="16.2">
      <c r="A56" s="341"/>
      <c r="B56" s="341" t="s">
        <v>138</v>
      </c>
      <c r="C56" s="481" t="s">
        <v>139</v>
      </c>
      <c r="D56" s="482"/>
      <c r="E56" s="482"/>
      <c r="F56" s="482"/>
      <c r="G56" s="482"/>
      <c r="H56" s="482"/>
      <c r="I56" s="507" t="str">
        <f>[1]Pravesh!H320</f>
        <v>NIL</v>
      </c>
      <c r="J56" s="507"/>
    </row>
    <row r="57" spans="1:10" ht="16.2">
      <c r="A57" s="341"/>
      <c r="B57" s="341"/>
      <c r="C57" s="482"/>
      <c r="D57" s="482"/>
      <c r="E57" s="482"/>
      <c r="F57" s="482"/>
      <c r="G57" s="482"/>
      <c r="H57" s="482"/>
      <c r="I57" s="507"/>
      <c r="J57" s="507"/>
    </row>
    <row r="58" spans="1:10" ht="16.2">
      <c r="A58" s="341"/>
      <c r="B58" s="341"/>
      <c r="C58" s="482"/>
      <c r="D58" s="482"/>
      <c r="E58" s="482"/>
      <c r="F58" s="482"/>
      <c r="G58" s="482"/>
      <c r="H58" s="482"/>
      <c r="I58" s="507"/>
      <c r="J58" s="507"/>
    </row>
    <row r="59" spans="1:10" ht="16.5" customHeight="1">
      <c r="A59" s="44">
        <v>16</v>
      </c>
      <c r="B59" s="481" t="s">
        <v>140</v>
      </c>
      <c r="C59" s="482"/>
      <c r="D59" s="482"/>
      <c r="E59" s="482"/>
      <c r="F59" s="482"/>
      <c r="G59" s="482"/>
      <c r="H59" s="482"/>
      <c r="I59" s="480" t="str">
        <f>[1]Pravesh!D383</f>
        <v>NO</v>
      </c>
      <c r="J59" s="462"/>
    </row>
    <row r="60" spans="1:10" ht="16.2">
      <c r="A60" s="341">
        <v>17</v>
      </c>
      <c r="B60" s="481" t="s">
        <v>141</v>
      </c>
      <c r="C60" s="482"/>
      <c r="D60" s="482"/>
      <c r="E60" s="482"/>
      <c r="F60" s="482"/>
      <c r="G60" s="482"/>
      <c r="H60" s="482"/>
      <c r="I60" s="462" t="s">
        <v>142</v>
      </c>
      <c r="J60" s="462"/>
    </row>
    <row r="61" spans="1:10" ht="16.2">
      <c r="A61" s="341"/>
      <c r="B61" s="482"/>
      <c r="C61" s="482"/>
      <c r="D61" s="482"/>
      <c r="E61" s="482"/>
      <c r="F61" s="482"/>
      <c r="G61" s="482"/>
      <c r="H61" s="482"/>
      <c r="I61" s="462"/>
      <c r="J61" s="462"/>
    </row>
    <row r="62" spans="1:10" ht="16.5" customHeight="1">
      <c r="A62" s="341">
        <v>18</v>
      </c>
      <c r="B62" s="424" t="s">
        <v>143</v>
      </c>
      <c r="C62" s="424"/>
      <c r="D62" s="424"/>
      <c r="E62" s="424"/>
      <c r="F62" s="424"/>
      <c r="G62" s="424"/>
      <c r="H62" s="424"/>
      <c r="I62" s="49" t="s">
        <v>144</v>
      </c>
      <c r="J62" s="49" t="s">
        <v>145</v>
      </c>
    </row>
    <row r="63" spans="1:10" ht="16.5" customHeight="1">
      <c r="A63" s="341"/>
      <c r="B63" s="44" t="s">
        <v>108</v>
      </c>
      <c r="C63" s="424" t="s">
        <v>146</v>
      </c>
      <c r="D63" s="424"/>
      <c r="E63" s="424"/>
      <c r="F63" s="424"/>
      <c r="G63" s="424"/>
      <c r="H63" s="424"/>
      <c r="I63" s="52" t="str">
        <f>[1]Pravesh!F313</f>
        <v>NIL</v>
      </c>
      <c r="J63" s="52" t="str">
        <f>[1]Pravesh!G313</f>
        <v>NIL</v>
      </c>
    </row>
    <row r="64" spans="1:10" ht="16.5" customHeight="1">
      <c r="A64" s="341"/>
      <c r="B64" s="44" t="s">
        <v>110</v>
      </c>
      <c r="C64" s="424" t="s">
        <v>147</v>
      </c>
      <c r="D64" s="424"/>
      <c r="E64" s="424"/>
      <c r="F64" s="424"/>
      <c r="G64" s="424"/>
      <c r="H64" s="424"/>
      <c r="I64" s="505" t="str">
        <f>IF([1]Q.S.!E8="YES","Attached annexure",IF([1]Q.S.!F8&gt;0,[1]Q.S.!F8,"NIL"))</f>
        <v>Attached annexure</v>
      </c>
      <c r="J64" s="505" t="str">
        <f>IF([1]Q.S.!E8="YES","Attached annuexure",IF([1]Q.S.!G8&gt;0,[1]Q.S.!G8,"NIL"))</f>
        <v>Attached annuexure</v>
      </c>
    </row>
    <row r="65" spans="1:10" ht="16.5" customHeight="1">
      <c r="A65" s="341"/>
      <c r="B65" s="44"/>
      <c r="C65" s="462" t="s">
        <v>148</v>
      </c>
      <c r="D65" s="462"/>
      <c r="E65" s="462"/>
      <c r="F65" s="462"/>
      <c r="G65" s="462"/>
      <c r="H65" s="462"/>
      <c r="I65" s="505"/>
      <c r="J65" s="505"/>
    </row>
    <row r="66" spans="1:10" ht="16.5" customHeight="1">
      <c r="A66" s="341"/>
      <c r="B66" s="44" t="s">
        <v>138</v>
      </c>
      <c r="C66" s="424" t="s">
        <v>149</v>
      </c>
      <c r="D66" s="424"/>
      <c r="E66" s="424"/>
      <c r="F66" s="424"/>
      <c r="G66" s="424"/>
      <c r="H66" s="424"/>
      <c r="I66" s="52" t="str">
        <f>[1]Pravesh!F315</f>
        <v>NIL</v>
      </c>
      <c r="J66" s="52" t="str">
        <f>[1]Pravesh!G315</f>
        <v>NIL</v>
      </c>
    </row>
    <row r="67" spans="1:10" ht="16.5" customHeight="1">
      <c r="A67" s="341"/>
      <c r="B67" s="44" t="s">
        <v>150</v>
      </c>
      <c r="C67" s="424" t="s">
        <v>151</v>
      </c>
      <c r="D67" s="424"/>
      <c r="E67" s="424"/>
      <c r="F67" s="424"/>
      <c r="G67" s="424"/>
      <c r="H67" s="424"/>
      <c r="I67" s="52" t="str">
        <f>[1]Pravesh!F316</f>
        <v>NIL</v>
      </c>
      <c r="J67" s="52" t="str">
        <f>[1]Pravesh!G316</f>
        <v>NIL</v>
      </c>
    </row>
    <row r="68" spans="1:10" ht="16.5" customHeight="1">
      <c r="A68" s="341"/>
      <c r="B68" s="506" t="s">
        <v>152</v>
      </c>
      <c r="C68" s="506"/>
      <c r="D68" s="506"/>
      <c r="E68" s="506"/>
      <c r="F68" s="506"/>
      <c r="G68" s="506"/>
      <c r="H68" s="506"/>
      <c r="I68" s="504" t="str">
        <f>CONCATENATE([1]Pravesh!F82,"  ","days")</f>
        <v>333  days</v>
      </c>
      <c r="J68" s="504"/>
    </row>
    <row r="69" spans="1:10" ht="16.5" customHeight="1">
      <c r="A69" s="341">
        <v>19</v>
      </c>
      <c r="B69" s="341" t="s">
        <v>153</v>
      </c>
      <c r="C69" s="481" t="s">
        <v>154</v>
      </c>
      <c r="D69" s="481"/>
      <c r="E69" s="481"/>
      <c r="F69" s="481"/>
      <c r="G69" s="481"/>
      <c r="H69" s="481"/>
      <c r="I69" s="481"/>
      <c r="J69" s="481"/>
    </row>
    <row r="70" spans="1:10" ht="16.2">
      <c r="A70" s="341"/>
      <c r="B70" s="341"/>
      <c r="C70" s="481"/>
      <c r="D70" s="481"/>
      <c r="E70" s="481"/>
      <c r="F70" s="481"/>
      <c r="G70" s="481"/>
      <c r="H70" s="481"/>
      <c r="I70" s="481"/>
      <c r="J70" s="481"/>
    </row>
    <row r="71" spans="1:10" ht="16.5" customHeight="1">
      <c r="A71" s="341"/>
      <c r="B71" s="502" t="s">
        <v>155</v>
      </c>
      <c r="C71" s="502"/>
      <c r="D71" s="502"/>
      <c r="E71" s="502"/>
      <c r="F71" s="502"/>
      <c r="G71" s="342" t="s">
        <v>156</v>
      </c>
      <c r="H71" s="342"/>
      <c r="I71" s="502" t="s">
        <v>144</v>
      </c>
      <c r="J71" s="502" t="s">
        <v>145</v>
      </c>
    </row>
    <row r="72" spans="1:10" ht="16.5" customHeight="1">
      <c r="A72" s="341"/>
      <c r="B72" s="502"/>
      <c r="C72" s="502"/>
      <c r="D72" s="502"/>
      <c r="E72" s="502"/>
      <c r="F72" s="502"/>
      <c r="G72" s="342"/>
      <c r="H72" s="342"/>
      <c r="I72" s="502"/>
      <c r="J72" s="502"/>
    </row>
    <row r="73" spans="1:10" ht="16.5" customHeight="1">
      <c r="A73" s="341"/>
      <c r="B73" s="44" t="s">
        <v>157</v>
      </c>
      <c r="C73" s="493" t="str">
        <f>[1]Pravesh!A336</f>
        <v>NIL</v>
      </c>
      <c r="D73" s="424"/>
      <c r="E73" s="424"/>
      <c r="F73" s="424"/>
      <c r="G73" s="424" t="str">
        <f>[1]Pravesh!B336</f>
        <v>NIL</v>
      </c>
      <c r="H73" s="424"/>
      <c r="I73" s="52" t="str">
        <f>[1]Pravesh!D336</f>
        <v>NIL</v>
      </c>
      <c r="J73" s="52" t="str">
        <f>[1]Pravesh!E336</f>
        <v>NIL</v>
      </c>
    </row>
    <row r="74" spans="1:10" ht="16.5" customHeight="1">
      <c r="A74" s="341"/>
      <c r="B74" s="44" t="s">
        <v>158</v>
      </c>
      <c r="C74" s="493" t="str">
        <f>[1]Pravesh!A337</f>
        <v>NIL</v>
      </c>
      <c r="D74" s="424"/>
      <c r="E74" s="424"/>
      <c r="F74" s="424"/>
      <c r="G74" s="424" t="str">
        <f>[1]Pravesh!B337</f>
        <v>NIL</v>
      </c>
      <c r="H74" s="424"/>
      <c r="I74" s="52" t="str">
        <f>[1]Pravesh!D337</f>
        <v>NIL</v>
      </c>
      <c r="J74" s="52" t="str">
        <f>[1]Pravesh!E337</f>
        <v>NIL</v>
      </c>
    </row>
    <row r="75" spans="1:10" ht="16.5" customHeight="1">
      <c r="A75" s="341"/>
      <c r="B75" s="44" t="s">
        <v>159</v>
      </c>
      <c r="C75" s="493" t="str">
        <f>[1]Pravesh!A338</f>
        <v>NIL</v>
      </c>
      <c r="D75" s="424"/>
      <c r="E75" s="424"/>
      <c r="F75" s="424"/>
      <c r="G75" s="424" t="str">
        <f>[1]Pravesh!B338</f>
        <v>NIL</v>
      </c>
      <c r="H75" s="424"/>
      <c r="I75" s="52" t="str">
        <f>[1]Pravesh!D338</f>
        <v>NIL</v>
      </c>
      <c r="J75" s="52" t="str">
        <f>[1]Pravesh!E338</f>
        <v>NIL</v>
      </c>
    </row>
    <row r="76" spans="1:10" ht="16.5" customHeight="1">
      <c r="A76" s="341"/>
      <c r="B76" s="44" t="s">
        <v>110</v>
      </c>
      <c r="C76" s="424" t="s">
        <v>160</v>
      </c>
      <c r="D76" s="424"/>
      <c r="E76" s="424"/>
      <c r="F76" s="424"/>
      <c r="G76" s="424"/>
      <c r="H76" s="424"/>
      <c r="I76" s="462" t="str">
        <f>IF([1]Q.S.!F25&gt;0,"Entered in Service Book","NIL")</f>
        <v>NIL</v>
      </c>
      <c r="J76" s="462"/>
    </row>
    <row r="77" spans="1:10" ht="16.5" customHeight="1">
      <c r="A77" s="341">
        <v>20</v>
      </c>
      <c r="B77" s="435" t="s">
        <v>161</v>
      </c>
      <c r="C77" s="435"/>
      <c r="D77" s="435"/>
      <c r="E77" s="435"/>
      <c r="F77" s="435"/>
      <c r="G77" s="435"/>
      <c r="H77" s="435"/>
      <c r="I77" s="502" t="s">
        <v>142</v>
      </c>
      <c r="J77" s="502"/>
    </row>
    <row r="78" spans="1:10" ht="16.2">
      <c r="A78" s="341"/>
      <c r="B78" s="435"/>
      <c r="C78" s="435"/>
      <c r="D78" s="435"/>
      <c r="E78" s="435"/>
      <c r="F78" s="435"/>
      <c r="G78" s="435"/>
      <c r="H78" s="435"/>
      <c r="I78" s="502"/>
      <c r="J78" s="502"/>
    </row>
    <row r="79" spans="1:10" ht="16.2">
      <c r="A79" s="341"/>
      <c r="B79" s="435"/>
      <c r="C79" s="435"/>
      <c r="D79" s="435"/>
      <c r="E79" s="435"/>
      <c r="F79" s="435"/>
      <c r="G79" s="435"/>
      <c r="H79" s="435"/>
      <c r="I79" s="502"/>
      <c r="J79" s="502"/>
    </row>
    <row r="80" spans="1:10" ht="16.5" customHeight="1">
      <c r="A80" s="341">
        <v>21</v>
      </c>
      <c r="B80" s="424" t="s">
        <v>162</v>
      </c>
      <c r="C80" s="424"/>
      <c r="D80" s="424"/>
      <c r="E80" s="424"/>
      <c r="F80" s="424"/>
      <c r="G80" s="424"/>
      <c r="H80" s="424"/>
      <c r="I80" s="424"/>
      <c r="J80" s="424"/>
    </row>
    <row r="81" spans="1:10" ht="16.5" customHeight="1">
      <c r="A81" s="341"/>
      <c r="B81" s="341" t="s">
        <v>153</v>
      </c>
      <c r="C81" s="481" t="s">
        <v>163</v>
      </c>
      <c r="D81" s="481"/>
      <c r="E81" s="481"/>
      <c r="F81" s="481"/>
      <c r="G81" s="481"/>
      <c r="H81" s="481"/>
      <c r="I81" s="365">
        <f>[1]Mastersheet!H75</f>
        <v>32700</v>
      </c>
      <c r="J81" s="365"/>
    </row>
    <row r="82" spans="1:10" ht="16.2">
      <c r="A82" s="341"/>
      <c r="B82" s="341"/>
      <c r="C82" s="481"/>
      <c r="D82" s="481"/>
      <c r="E82" s="481"/>
      <c r="F82" s="481"/>
      <c r="G82" s="481"/>
      <c r="H82" s="481"/>
      <c r="I82" s="365"/>
      <c r="J82" s="365"/>
    </row>
    <row r="83" spans="1:10" ht="16.5" customHeight="1">
      <c r="A83" s="341"/>
      <c r="B83" s="44" t="s">
        <v>110</v>
      </c>
      <c r="C83" s="424" t="s">
        <v>164</v>
      </c>
      <c r="D83" s="424"/>
      <c r="E83" s="424"/>
      <c r="F83" s="424"/>
      <c r="G83" s="424"/>
      <c r="H83" s="424"/>
      <c r="I83" s="365">
        <f>[1]Mastersheet!H76</f>
        <v>0</v>
      </c>
      <c r="J83" s="365"/>
    </row>
    <row r="84" spans="1:10" ht="16.5" customHeight="1">
      <c r="A84" s="341"/>
      <c r="B84" s="341" t="s">
        <v>138</v>
      </c>
      <c r="C84" s="481" t="s">
        <v>165</v>
      </c>
      <c r="D84" s="482"/>
      <c r="E84" s="482"/>
      <c r="F84" s="482"/>
      <c r="G84" s="482"/>
      <c r="H84" s="482"/>
      <c r="I84" s="365">
        <v>0</v>
      </c>
      <c r="J84" s="365"/>
    </row>
    <row r="85" spans="1:10" ht="16.5" customHeight="1">
      <c r="A85" s="341"/>
      <c r="B85" s="341"/>
      <c r="C85" s="482"/>
      <c r="D85" s="482"/>
      <c r="E85" s="482"/>
      <c r="F85" s="482"/>
      <c r="G85" s="482"/>
      <c r="H85" s="482"/>
      <c r="I85" s="365"/>
      <c r="J85" s="365"/>
    </row>
    <row r="86" spans="1:10" ht="16.5" customHeight="1">
      <c r="A86" s="341"/>
      <c r="B86" s="341"/>
      <c r="C86" s="435" t="s">
        <v>166</v>
      </c>
      <c r="D86" s="435"/>
      <c r="E86" s="435"/>
      <c r="F86" s="435"/>
      <c r="G86" s="435"/>
      <c r="H86" s="435"/>
      <c r="I86" s="435"/>
      <c r="J86" s="435"/>
    </row>
    <row r="87" spans="1:10" ht="16.5" customHeight="1">
      <c r="A87" s="341"/>
      <c r="B87" s="343" t="s">
        <v>78</v>
      </c>
      <c r="C87" s="343"/>
      <c r="D87" s="343"/>
      <c r="E87" s="342" t="s">
        <v>144</v>
      </c>
      <c r="F87" s="342" t="s">
        <v>145</v>
      </c>
      <c r="G87" s="342" t="s">
        <v>167</v>
      </c>
      <c r="H87" s="342" t="s">
        <v>168</v>
      </c>
      <c r="I87" s="501" t="s">
        <v>169</v>
      </c>
      <c r="J87" s="501"/>
    </row>
    <row r="88" spans="1:10" ht="16.5" customHeight="1">
      <c r="A88" s="341"/>
      <c r="B88" s="343"/>
      <c r="C88" s="343"/>
      <c r="D88" s="343"/>
      <c r="E88" s="342"/>
      <c r="F88" s="342"/>
      <c r="G88" s="342"/>
      <c r="H88" s="342"/>
      <c r="I88" s="501"/>
      <c r="J88" s="501"/>
    </row>
    <row r="89" spans="1:10" ht="16.5" customHeight="1">
      <c r="A89" s="341"/>
      <c r="B89" s="343"/>
      <c r="C89" s="343"/>
      <c r="D89" s="343"/>
      <c r="E89" s="342"/>
      <c r="F89" s="342"/>
      <c r="G89" s="342"/>
      <c r="H89" s="342"/>
      <c r="I89" s="501"/>
      <c r="J89" s="501"/>
    </row>
    <row r="90" spans="1:10" ht="16.5" customHeight="1">
      <c r="A90" s="341"/>
      <c r="B90" s="343"/>
      <c r="C90" s="343"/>
      <c r="D90" s="343"/>
      <c r="E90" s="342"/>
      <c r="F90" s="342"/>
      <c r="G90" s="342"/>
      <c r="H90" s="342"/>
      <c r="I90" s="501"/>
      <c r="J90" s="501"/>
    </row>
    <row r="91" spans="1:10" ht="19.5" customHeight="1">
      <c r="A91" s="341"/>
      <c r="B91" s="343"/>
      <c r="C91" s="343"/>
      <c r="D91" s="343"/>
      <c r="E91" s="342"/>
      <c r="F91" s="342"/>
      <c r="G91" s="342"/>
      <c r="H91" s="342"/>
      <c r="I91" s="501"/>
      <c r="J91" s="501"/>
    </row>
    <row r="92" spans="1:10" ht="16.5" customHeight="1">
      <c r="A92" s="341"/>
      <c r="B92" s="503" t="str">
        <f>[1]Pravesh!A344</f>
        <v>NIL</v>
      </c>
      <c r="C92" s="340"/>
      <c r="D92" s="340"/>
      <c r="E92" s="53" t="str">
        <f>[1]Pravesh!B344</f>
        <v>NIL</v>
      </c>
      <c r="F92" s="53" t="str">
        <f>[1]Pravesh!C344</f>
        <v>NIL</v>
      </c>
      <c r="G92" s="53" t="str">
        <f>[1]Pravesh!D344</f>
        <v>NIL</v>
      </c>
      <c r="H92" s="53" t="str">
        <f>[1]Pravesh!E344</f>
        <v>NIL</v>
      </c>
      <c r="I92" s="372" t="str">
        <f>[1]Pravesh!F344</f>
        <v>NIL</v>
      </c>
      <c r="J92" s="372"/>
    </row>
    <row r="93" spans="1:10" ht="16.5" customHeight="1">
      <c r="A93" s="341"/>
      <c r="B93" s="503" t="str">
        <f>[1]Pravesh!A345</f>
        <v>NIL</v>
      </c>
      <c r="C93" s="340"/>
      <c r="D93" s="340"/>
      <c r="E93" s="53" t="str">
        <f>[1]Pravesh!B345</f>
        <v>NIL</v>
      </c>
      <c r="F93" s="53" t="str">
        <f>[1]Pravesh!C345</f>
        <v>NIL</v>
      </c>
      <c r="G93" s="53" t="str">
        <f>[1]Pravesh!D345</f>
        <v>NIL</v>
      </c>
      <c r="H93" s="53" t="str">
        <f>[1]Pravesh!E345</f>
        <v>NIL</v>
      </c>
      <c r="I93" s="372" t="str">
        <f>[1]Pravesh!F345</f>
        <v>NIL</v>
      </c>
      <c r="J93" s="372"/>
    </row>
    <row r="94" spans="1:10" ht="16.5" customHeight="1">
      <c r="A94" s="341"/>
      <c r="B94" s="424" t="s">
        <v>170</v>
      </c>
      <c r="C94" s="424"/>
      <c r="D94" s="424"/>
      <c r="E94" s="424"/>
      <c r="F94" s="424"/>
      <c r="G94" s="424"/>
      <c r="H94" s="424"/>
      <c r="I94" s="424"/>
      <c r="J94" s="424"/>
    </row>
    <row r="95" spans="1:10" ht="16.5" customHeight="1">
      <c r="A95" s="498">
        <v>6</v>
      </c>
      <c r="B95" s="499"/>
      <c r="C95" s="499"/>
      <c r="D95" s="499"/>
      <c r="E95" s="499"/>
      <c r="F95" s="499"/>
      <c r="G95" s="499"/>
      <c r="H95" s="499"/>
      <c r="I95" s="499"/>
      <c r="J95" s="500"/>
    </row>
    <row r="96" spans="1:10" ht="16.5" customHeight="1">
      <c r="A96" s="44">
        <v>22</v>
      </c>
      <c r="B96" s="458" t="s">
        <v>171</v>
      </c>
      <c r="C96" s="459"/>
      <c r="D96" s="459"/>
      <c r="E96" s="459"/>
      <c r="F96" s="459"/>
      <c r="G96" s="459"/>
      <c r="H96" s="459"/>
      <c r="I96" s="446">
        <f>[1]Mastersheet!H70</f>
        <v>577319</v>
      </c>
      <c r="J96" s="447"/>
    </row>
    <row r="97" spans="1:10" ht="16.5" customHeight="1">
      <c r="A97" s="341">
        <v>23</v>
      </c>
      <c r="B97" s="341" t="s">
        <v>108</v>
      </c>
      <c r="C97" s="340" t="s">
        <v>172</v>
      </c>
      <c r="D97" s="340"/>
      <c r="E97" s="340"/>
      <c r="F97" s="340"/>
      <c r="G97" s="340"/>
      <c r="H97" s="340"/>
      <c r="I97" s="340"/>
      <c r="J97" s="340"/>
    </row>
    <row r="98" spans="1:10" ht="16.5" customHeight="1">
      <c r="A98" s="341"/>
      <c r="B98" s="341"/>
      <c r="C98" s="341" t="s">
        <v>157</v>
      </c>
      <c r="D98" s="481" t="s">
        <v>173</v>
      </c>
      <c r="E98" s="481"/>
      <c r="F98" s="482"/>
      <c r="G98" s="482"/>
      <c r="H98" s="482"/>
      <c r="I98" s="372">
        <f>IF([1]Pravesh!B144&gt;=7,[1]Pravesh!J157,"N.A.")</f>
        <v>16350</v>
      </c>
      <c r="J98" s="372"/>
    </row>
    <row r="99" spans="1:10" ht="16.2">
      <c r="A99" s="341"/>
      <c r="B99" s="341"/>
      <c r="C99" s="341"/>
      <c r="D99" s="482"/>
      <c r="E99" s="482"/>
      <c r="F99" s="482"/>
      <c r="G99" s="482"/>
      <c r="H99" s="482"/>
      <c r="I99" s="372"/>
      <c r="J99" s="372"/>
    </row>
    <row r="100" spans="1:10" ht="16.5" customHeight="1">
      <c r="A100" s="341"/>
      <c r="B100" s="341"/>
      <c r="C100" s="44" t="s">
        <v>158</v>
      </c>
      <c r="D100" s="424" t="s">
        <v>174</v>
      </c>
      <c r="E100" s="424"/>
      <c r="F100" s="424"/>
      <c r="G100" s="424"/>
      <c r="H100" s="424"/>
      <c r="I100" s="372">
        <f>IF(I98&gt;0,[1]Pravesh!J158,"N.A.")</f>
        <v>9810</v>
      </c>
      <c r="J100" s="372"/>
    </row>
    <row r="101" spans="1:10" ht="16.5" customHeight="1">
      <c r="A101" s="341"/>
      <c r="B101" s="343" t="s">
        <v>110</v>
      </c>
      <c r="C101" s="371" t="s">
        <v>175</v>
      </c>
      <c r="D101" s="371"/>
      <c r="E101" s="371"/>
      <c r="F101" s="371"/>
      <c r="G101" s="401" t="s">
        <v>144</v>
      </c>
      <c r="H101" s="401"/>
      <c r="I101" s="401" t="s">
        <v>145</v>
      </c>
      <c r="J101" s="401"/>
    </row>
    <row r="102" spans="1:10" ht="16.5" customHeight="1">
      <c r="A102" s="341"/>
      <c r="B102" s="343"/>
      <c r="C102" s="54" t="s">
        <v>176</v>
      </c>
      <c r="D102" s="495" t="s">
        <v>177</v>
      </c>
      <c r="E102" s="496"/>
      <c r="F102" s="55">
        <f>[1]Pravesh!J159</f>
        <v>16350</v>
      </c>
      <c r="G102" s="497">
        <f>IF(F102="N.A.","N.A.",[1]Pravesh!C147)</f>
        <v>41248</v>
      </c>
      <c r="H102" s="497"/>
      <c r="I102" s="480" t="str">
        <f>IF(F102="N.A.","N.A.",[1]Pravesh!C148)</f>
        <v>5/12/2019</v>
      </c>
      <c r="J102" s="462"/>
    </row>
    <row r="103" spans="1:10" ht="16.5" customHeight="1">
      <c r="A103" s="341"/>
      <c r="B103" s="343"/>
      <c r="C103" s="54" t="s">
        <v>158</v>
      </c>
      <c r="D103" s="495" t="s">
        <v>178</v>
      </c>
      <c r="E103" s="496"/>
      <c r="F103" s="55">
        <f>[1]Pravesh!J158</f>
        <v>9810</v>
      </c>
      <c r="G103" s="469">
        <f>IF(F103="N.A.","N.A.",I102+1)</f>
        <v>43805</v>
      </c>
      <c r="H103" s="344"/>
      <c r="I103" s="344" t="str">
        <f>IF(F103="N.A.","N.A.","As per rule")</f>
        <v>As per rule</v>
      </c>
      <c r="J103" s="344"/>
    </row>
    <row r="104" spans="1:10" ht="16.5" customHeight="1">
      <c r="A104" s="343">
        <v>24</v>
      </c>
      <c r="B104" s="371" t="s">
        <v>179</v>
      </c>
      <c r="C104" s="371"/>
      <c r="D104" s="371"/>
      <c r="E104" s="371"/>
      <c r="F104" s="371"/>
      <c r="G104" s="371"/>
      <c r="H104" s="371"/>
      <c r="I104" s="371"/>
      <c r="J104" s="371"/>
    </row>
    <row r="105" spans="1:10" ht="16.5" customHeight="1">
      <c r="A105" s="343"/>
      <c r="B105" s="371" t="s">
        <v>89</v>
      </c>
      <c r="C105" s="371"/>
      <c r="D105" s="371"/>
      <c r="E105" s="371"/>
      <c r="F105" s="371"/>
      <c r="G105" s="493" t="str">
        <f>[1]Pravesh!G379</f>
        <v>KASTURI DEVI</v>
      </c>
      <c r="H105" s="424"/>
      <c r="I105" s="424"/>
      <c r="J105" s="424"/>
    </row>
    <row r="106" spans="1:10" ht="16.5" customHeight="1">
      <c r="A106" s="343"/>
      <c r="B106" s="371" t="s">
        <v>180</v>
      </c>
      <c r="C106" s="371"/>
      <c r="D106" s="371"/>
      <c r="E106" s="371"/>
      <c r="F106" s="371"/>
      <c r="G106" s="494" t="str">
        <f>[1]Pravesh!G381</f>
        <v>Widowed daughter</v>
      </c>
      <c r="H106" s="374"/>
      <c r="I106" s="374"/>
      <c r="J106" s="374"/>
    </row>
    <row r="107" spans="1:10" ht="16.5" customHeight="1">
      <c r="A107" s="343"/>
      <c r="B107" s="371"/>
      <c r="C107" s="371"/>
      <c r="D107" s="371"/>
      <c r="E107" s="371"/>
      <c r="F107" s="371"/>
      <c r="G107" s="374"/>
      <c r="H107" s="374"/>
      <c r="I107" s="374"/>
      <c r="J107" s="374"/>
    </row>
    <row r="108" spans="1:10" ht="16.5" customHeight="1">
      <c r="A108" s="343"/>
      <c r="B108" s="345" t="s">
        <v>181</v>
      </c>
      <c r="C108" s="345"/>
      <c r="D108" s="345"/>
      <c r="E108" s="345"/>
      <c r="F108" s="345"/>
      <c r="G108" s="494" t="str">
        <f>[1]Pravesh!G384</f>
        <v>WARD NO 7, SHIVA BASTI, GANGASAHAR, BIKANER</v>
      </c>
      <c r="H108" s="374"/>
      <c r="I108" s="374"/>
      <c r="J108" s="374"/>
    </row>
    <row r="109" spans="1:10" ht="16.5" customHeight="1">
      <c r="A109" s="343"/>
      <c r="B109" s="345"/>
      <c r="C109" s="345"/>
      <c r="D109" s="345"/>
      <c r="E109" s="345"/>
      <c r="F109" s="345"/>
      <c r="G109" s="374"/>
      <c r="H109" s="374"/>
      <c r="I109" s="374"/>
      <c r="J109" s="374"/>
    </row>
    <row r="110" spans="1:10" ht="16.5" customHeight="1">
      <c r="A110" s="341">
        <v>25</v>
      </c>
      <c r="B110" s="435" t="s">
        <v>182</v>
      </c>
      <c r="C110" s="435"/>
      <c r="D110" s="435"/>
      <c r="E110" s="435"/>
      <c r="F110" s="435"/>
      <c r="G110" s="435"/>
      <c r="H110" s="435"/>
      <c r="I110" s="435"/>
      <c r="J110" s="435"/>
    </row>
    <row r="111" spans="1:10" ht="16.5" customHeight="1">
      <c r="A111" s="341"/>
      <c r="B111" s="341" t="s">
        <v>108</v>
      </c>
      <c r="C111" s="481" t="s">
        <v>183</v>
      </c>
      <c r="D111" s="482"/>
      <c r="E111" s="482"/>
      <c r="F111" s="482"/>
      <c r="G111" s="482"/>
      <c r="H111" s="482"/>
      <c r="I111" s="365" t="str">
        <f>IF([1]Recovery!G26&gt;0,[1]Recovery!G26,"NIL")</f>
        <v>NIL</v>
      </c>
      <c r="J111" s="365"/>
    </row>
    <row r="112" spans="1:10" ht="16.5" customHeight="1">
      <c r="A112" s="341"/>
      <c r="B112" s="341"/>
      <c r="C112" s="482"/>
      <c r="D112" s="482"/>
      <c r="E112" s="482"/>
      <c r="F112" s="482"/>
      <c r="G112" s="482"/>
      <c r="H112" s="482"/>
      <c r="I112" s="365"/>
      <c r="J112" s="365"/>
    </row>
    <row r="113" spans="1:10" ht="16.5" customHeight="1">
      <c r="A113" s="341"/>
      <c r="B113" s="341" t="s">
        <v>110</v>
      </c>
      <c r="C113" s="435" t="s">
        <v>184</v>
      </c>
      <c r="D113" s="435"/>
      <c r="E113" s="435"/>
      <c r="F113" s="435"/>
      <c r="G113" s="435"/>
      <c r="H113" s="435"/>
      <c r="I113" s="462" t="s">
        <v>142</v>
      </c>
      <c r="J113" s="462"/>
    </row>
    <row r="114" spans="1:10" ht="16.5" customHeight="1">
      <c r="A114" s="341"/>
      <c r="B114" s="341"/>
      <c r="C114" s="435"/>
      <c r="D114" s="435"/>
      <c r="E114" s="435"/>
      <c r="F114" s="435"/>
      <c r="G114" s="435"/>
      <c r="H114" s="435"/>
      <c r="I114" s="462"/>
      <c r="J114" s="462"/>
    </row>
    <row r="115" spans="1:10" ht="16.2">
      <c r="A115" s="341"/>
      <c r="B115" s="341"/>
      <c r="C115" s="435"/>
      <c r="D115" s="435"/>
      <c r="E115" s="435"/>
      <c r="F115" s="435"/>
      <c r="G115" s="435"/>
      <c r="H115" s="435"/>
      <c r="I115" s="462"/>
      <c r="J115" s="462"/>
    </row>
    <row r="116" spans="1:10" ht="16.5" customHeight="1">
      <c r="A116" s="341"/>
      <c r="B116" s="341" t="s">
        <v>138</v>
      </c>
      <c r="C116" s="483" t="s">
        <v>185</v>
      </c>
      <c r="D116" s="484"/>
      <c r="E116" s="484"/>
      <c r="F116" s="484"/>
      <c r="G116" s="484"/>
      <c r="H116" s="485"/>
      <c r="I116" s="462" t="s">
        <v>142</v>
      </c>
      <c r="J116" s="462"/>
    </row>
    <row r="117" spans="1:10" ht="16.2">
      <c r="A117" s="341"/>
      <c r="B117" s="341"/>
      <c r="C117" s="486"/>
      <c r="D117" s="487"/>
      <c r="E117" s="487"/>
      <c r="F117" s="487"/>
      <c r="G117" s="487"/>
      <c r="H117" s="488"/>
      <c r="I117" s="462"/>
      <c r="J117" s="462"/>
    </row>
    <row r="118" spans="1:10" ht="16.5" customHeight="1">
      <c r="A118" s="49">
        <v>26</v>
      </c>
      <c r="B118" s="340" t="s">
        <v>186</v>
      </c>
      <c r="C118" s="340"/>
      <c r="D118" s="340"/>
      <c r="E118" s="340"/>
      <c r="F118" s="340"/>
      <c r="G118" s="340"/>
      <c r="H118" s="340"/>
      <c r="I118" s="480" t="str">
        <f>[1]Pravesh!I200</f>
        <v/>
      </c>
      <c r="J118" s="480"/>
    </row>
    <row r="119" spans="1:10" ht="16.5" customHeight="1">
      <c r="A119" s="341">
        <v>27</v>
      </c>
      <c r="B119" s="481" t="s">
        <v>187</v>
      </c>
      <c r="C119" s="481"/>
      <c r="D119" s="481"/>
      <c r="E119" s="481"/>
      <c r="F119" s="481"/>
      <c r="G119" s="481"/>
      <c r="H119" s="481"/>
      <c r="I119" s="462" t="s">
        <v>7</v>
      </c>
      <c r="J119" s="462"/>
    </row>
    <row r="120" spans="1:10" ht="16.2">
      <c r="A120" s="341"/>
      <c r="B120" s="481"/>
      <c r="C120" s="481"/>
      <c r="D120" s="481"/>
      <c r="E120" s="481"/>
      <c r="F120" s="481"/>
      <c r="G120" s="481"/>
      <c r="H120" s="481"/>
      <c r="I120" s="462"/>
      <c r="J120" s="462"/>
    </row>
    <row r="121" spans="1:10" ht="16.5" customHeight="1">
      <c r="A121" s="341">
        <v>28</v>
      </c>
      <c r="B121" s="479" t="s">
        <v>188</v>
      </c>
      <c r="C121" s="479"/>
      <c r="D121" s="479"/>
      <c r="E121" s="479"/>
      <c r="F121" s="479"/>
      <c r="G121" s="479"/>
      <c r="H121" s="479"/>
      <c r="I121" s="462" t="str">
        <f>[1]Pravesh!I197</f>
        <v>Treasury  Bikaner</v>
      </c>
      <c r="J121" s="462"/>
    </row>
    <row r="122" spans="1:10" ht="16.5" customHeight="1">
      <c r="A122" s="341"/>
      <c r="B122" s="479"/>
      <c r="C122" s="479"/>
      <c r="D122" s="479"/>
      <c r="E122" s="479"/>
      <c r="F122" s="479"/>
      <c r="G122" s="479"/>
      <c r="H122" s="479"/>
      <c r="I122" s="489" t="str">
        <f>[1]Pravesh!$A$561</f>
        <v>Bank Of Baroda,Gangasahar,Bikaner</v>
      </c>
      <c r="J122" s="490"/>
    </row>
    <row r="123" spans="1:10" ht="16.5" customHeight="1">
      <c r="A123" s="341"/>
      <c r="B123" s="479"/>
      <c r="C123" s="479"/>
      <c r="D123" s="479"/>
      <c r="E123" s="479"/>
      <c r="F123" s="479"/>
      <c r="G123" s="479"/>
      <c r="H123" s="479"/>
      <c r="I123" s="491"/>
      <c r="J123" s="492"/>
    </row>
    <row r="124" spans="1:10" ht="16.5" customHeight="1">
      <c r="A124" s="434" t="s">
        <v>189</v>
      </c>
      <c r="B124" s="434"/>
      <c r="C124" s="56"/>
      <c r="D124" s="57"/>
      <c r="E124" s="57"/>
      <c r="F124" s="57"/>
      <c r="G124" s="57"/>
      <c r="H124" s="57"/>
      <c r="I124" s="57"/>
      <c r="J124" s="57"/>
    </row>
    <row r="125" spans="1:10" ht="16.5" customHeight="1">
      <c r="A125" s="434" t="s">
        <v>190</v>
      </c>
      <c r="B125" s="434"/>
      <c r="C125" s="58"/>
      <c r="D125" s="57"/>
      <c r="E125" s="57"/>
      <c r="F125" s="57"/>
      <c r="G125" s="57"/>
      <c r="H125" s="407" t="s">
        <v>191</v>
      </c>
      <c r="I125" s="407"/>
      <c r="J125" s="407"/>
    </row>
    <row r="126" spans="1:10" ht="16.5" customHeight="1">
      <c r="A126" s="57"/>
      <c r="B126" s="58"/>
      <c r="C126" s="58"/>
      <c r="D126" s="57"/>
      <c r="E126" s="57"/>
      <c r="F126" s="57"/>
      <c r="G126" s="57"/>
      <c r="H126" s="57"/>
      <c r="I126" s="57"/>
      <c r="J126" s="57"/>
    </row>
    <row r="127" spans="1:10" ht="16.5" customHeight="1">
      <c r="A127" s="58"/>
      <c r="B127" s="58"/>
      <c r="C127" s="58"/>
      <c r="D127" s="57"/>
      <c r="E127" s="57"/>
      <c r="F127" s="57"/>
      <c r="G127" s="57"/>
      <c r="H127" s="57"/>
      <c r="I127" s="57"/>
      <c r="J127" s="57"/>
    </row>
    <row r="128" spans="1:10" ht="16.5" customHeight="1">
      <c r="A128" s="471" t="s">
        <v>192</v>
      </c>
      <c r="B128" s="471"/>
      <c r="C128" s="471"/>
      <c r="D128" s="471"/>
      <c r="E128" s="471"/>
      <c r="F128" s="471"/>
      <c r="G128" s="471"/>
      <c r="H128" s="471"/>
      <c r="I128" s="471"/>
      <c r="J128" s="471"/>
    </row>
    <row r="129" spans="1:10" ht="16.5" customHeight="1">
      <c r="A129" s="58"/>
      <c r="B129" s="434" t="s">
        <v>193</v>
      </c>
      <c r="C129" s="434"/>
      <c r="D129" s="434"/>
      <c r="E129" s="434"/>
      <c r="F129" s="434"/>
      <c r="G129" s="434"/>
      <c r="H129" s="434"/>
      <c r="I129" s="434"/>
      <c r="J129" s="434"/>
    </row>
    <row r="130" spans="1:10" ht="16.5" customHeight="1">
      <c r="A130" s="434" t="s">
        <v>194</v>
      </c>
      <c r="B130" s="434"/>
      <c r="C130" s="434"/>
      <c r="D130" s="434"/>
      <c r="E130" s="434"/>
      <c r="F130" s="434"/>
      <c r="G130" s="434"/>
      <c r="H130" s="434"/>
      <c r="I130" s="434"/>
      <c r="J130" s="59" t="s">
        <v>7</v>
      </c>
    </row>
    <row r="131" spans="1:10" ht="16.5" customHeight="1">
      <c r="A131" s="434" t="s">
        <v>195</v>
      </c>
      <c r="B131" s="434"/>
      <c r="C131" s="434"/>
      <c r="D131" s="434"/>
      <c r="E131" s="434"/>
      <c r="F131" s="434"/>
      <c r="G131" s="434"/>
      <c r="H131" s="434"/>
      <c r="I131" s="434"/>
      <c r="J131" s="59" t="s">
        <v>7</v>
      </c>
    </row>
    <row r="132" spans="1:10" ht="16.5" customHeight="1">
      <c r="A132" s="58" t="s">
        <v>196</v>
      </c>
      <c r="B132" s="58"/>
      <c r="C132" s="58"/>
      <c r="D132" s="57"/>
      <c r="E132" s="57"/>
      <c r="F132" s="57"/>
      <c r="G132" s="57"/>
      <c r="H132" s="57"/>
      <c r="I132" s="57"/>
      <c r="J132" s="57"/>
    </row>
    <row r="133" spans="1:10" ht="18" customHeight="1">
      <c r="A133" s="57"/>
      <c r="B133" s="341" t="s">
        <v>157</v>
      </c>
      <c r="C133" s="435" t="s">
        <v>197</v>
      </c>
      <c r="D133" s="435"/>
      <c r="E133" s="435"/>
      <c r="F133" s="435"/>
      <c r="G133" s="435"/>
      <c r="H133" s="435"/>
      <c r="I133" s="478" t="s">
        <v>7</v>
      </c>
      <c r="J133" s="478"/>
    </row>
    <row r="134" spans="1:10" ht="16.2">
      <c r="A134" s="58"/>
      <c r="B134" s="341"/>
      <c r="C134" s="435"/>
      <c r="D134" s="435"/>
      <c r="E134" s="435"/>
      <c r="F134" s="435"/>
      <c r="G134" s="435"/>
      <c r="H134" s="435"/>
      <c r="I134" s="478"/>
      <c r="J134" s="478"/>
    </row>
    <row r="135" spans="1:10" ht="16.2">
      <c r="A135" s="57"/>
      <c r="B135" s="341" t="s">
        <v>158</v>
      </c>
      <c r="C135" s="435" t="s">
        <v>198</v>
      </c>
      <c r="D135" s="435"/>
      <c r="E135" s="435"/>
      <c r="F135" s="435"/>
      <c r="G135" s="435"/>
      <c r="H135" s="435"/>
      <c r="I135" s="478" t="s">
        <v>7</v>
      </c>
      <c r="J135" s="478"/>
    </row>
    <row r="136" spans="1:10" ht="16.2">
      <c r="A136" s="58"/>
      <c r="B136" s="341"/>
      <c r="C136" s="435"/>
      <c r="D136" s="435"/>
      <c r="E136" s="435"/>
      <c r="F136" s="435"/>
      <c r="G136" s="435"/>
      <c r="H136" s="435"/>
      <c r="I136" s="478"/>
      <c r="J136" s="478"/>
    </row>
    <row r="137" spans="1:10" ht="16.5" customHeight="1">
      <c r="A137" s="57"/>
      <c r="B137" s="44" t="s">
        <v>199</v>
      </c>
      <c r="C137" s="477" t="s">
        <v>200</v>
      </c>
      <c r="D137" s="477"/>
      <c r="E137" s="477"/>
      <c r="F137" s="477"/>
      <c r="G137" s="477"/>
      <c r="H137" s="477"/>
      <c r="I137" s="448" t="s">
        <v>7</v>
      </c>
      <c r="J137" s="448"/>
    </row>
    <row r="138" spans="1:10" ht="16.5" customHeight="1">
      <c r="A138" s="58"/>
      <c r="B138" s="54" t="s">
        <v>201</v>
      </c>
      <c r="C138" s="340" t="s">
        <v>202</v>
      </c>
      <c r="D138" s="340"/>
      <c r="E138" s="340"/>
      <c r="F138" s="340"/>
      <c r="G138" s="340"/>
      <c r="H138" s="340"/>
      <c r="I138" s="448" t="s">
        <v>142</v>
      </c>
      <c r="J138" s="448"/>
    </row>
    <row r="139" spans="1:10" ht="16.5" customHeight="1">
      <c r="A139" s="57"/>
      <c r="B139" s="58"/>
      <c r="C139" s="58"/>
      <c r="D139" s="57"/>
      <c r="E139" s="57"/>
      <c r="F139" s="57"/>
      <c r="G139" s="57"/>
      <c r="H139" s="57"/>
      <c r="I139" s="57"/>
      <c r="J139" s="57"/>
    </row>
    <row r="140" spans="1:10" ht="16.5" customHeight="1">
      <c r="A140" s="434" t="s">
        <v>189</v>
      </c>
      <c r="B140" s="434"/>
      <c r="C140" s="58"/>
      <c r="D140" s="57"/>
      <c r="E140" s="57"/>
      <c r="F140" s="57"/>
      <c r="G140" s="57"/>
      <c r="H140" s="57"/>
      <c r="I140" s="57"/>
      <c r="J140" s="57"/>
    </row>
    <row r="141" spans="1:10" ht="16.5" customHeight="1">
      <c r="A141" s="434" t="s">
        <v>190</v>
      </c>
      <c r="B141" s="434"/>
      <c r="C141" s="58"/>
      <c r="D141" s="57"/>
      <c r="E141" s="57"/>
      <c r="F141" s="57"/>
      <c r="G141" s="57"/>
      <c r="H141" s="407" t="s">
        <v>191</v>
      </c>
      <c r="I141" s="407"/>
      <c r="J141" s="407"/>
    </row>
    <row r="142" spans="1:10" ht="16.5" customHeight="1">
      <c r="A142" s="57"/>
      <c r="B142" s="57"/>
      <c r="C142" s="60"/>
      <c r="D142" s="57"/>
      <c r="E142" s="57"/>
      <c r="F142" s="57"/>
      <c r="G142" s="57"/>
      <c r="H142" s="57"/>
      <c r="I142" s="57"/>
      <c r="J142" s="57"/>
    </row>
    <row r="143" spans="1:10" ht="16.5" customHeight="1">
      <c r="A143" s="57"/>
      <c r="B143" s="57"/>
      <c r="C143" s="60"/>
      <c r="D143" s="57"/>
      <c r="E143" s="57"/>
      <c r="F143" s="57"/>
      <c r="G143" s="57"/>
      <c r="H143" s="57"/>
      <c r="I143" s="57"/>
      <c r="J143" s="57">
        <v>7</v>
      </c>
    </row>
    <row r="144" spans="1:10" ht="16.5" customHeight="1">
      <c r="A144" s="476" t="s">
        <v>203</v>
      </c>
      <c r="B144" s="476"/>
      <c r="C144" s="476"/>
      <c r="D144" s="476"/>
      <c r="E144" s="476"/>
      <c r="F144" s="476"/>
      <c r="G144" s="476"/>
      <c r="H144" s="476"/>
      <c r="I144" s="476"/>
      <c r="J144" s="476"/>
    </row>
    <row r="145" spans="1:10" ht="16.5" customHeight="1">
      <c r="A145" s="61">
        <v>1</v>
      </c>
      <c r="B145" s="434" t="s">
        <v>204</v>
      </c>
      <c r="C145" s="434"/>
      <c r="D145" s="434"/>
      <c r="E145" s="434"/>
      <c r="F145" s="434"/>
      <c r="G145" s="434"/>
      <c r="H145" s="434"/>
      <c r="I145" s="434"/>
      <c r="J145" s="434"/>
    </row>
    <row r="146" spans="1:10" ht="16.5" customHeight="1">
      <c r="A146" s="61">
        <v>2</v>
      </c>
      <c r="B146" s="434" t="s">
        <v>205</v>
      </c>
      <c r="C146" s="434"/>
      <c r="D146" s="434"/>
      <c r="E146" s="434"/>
      <c r="F146" s="434"/>
      <c r="G146" s="434"/>
      <c r="H146" s="434"/>
      <c r="I146" s="434"/>
      <c r="J146" s="434"/>
    </row>
    <row r="147" spans="1:10" ht="16.5" customHeight="1">
      <c r="A147" s="58">
        <v>3</v>
      </c>
      <c r="B147" s="434" t="s">
        <v>206</v>
      </c>
      <c r="C147" s="434"/>
      <c r="D147" s="434"/>
      <c r="E147" s="434"/>
      <c r="F147" s="434"/>
      <c r="G147" s="434"/>
      <c r="H147" s="434"/>
      <c r="I147" s="434"/>
      <c r="J147" s="434"/>
    </row>
    <row r="148" spans="1:10" ht="16.5" customHeight="1">
      <c r="A148" s="57"/>
      <c r="B148" s="434" t="s">
        <v>207</v>
      </c>
      <c r="C148" s="434"/>
      <c r="D148" s="434"/>
      <c r="E148" s="434"/>
      <c r="F148" s="434"/>
      <c r="G148" s="434"/>
      <c r="H148" s="434"/>
      <c r="I148" s="434"/>
      <c r="J148" s="434"/>
    </row>
    <row r="149" spans="1:10" ht="16.5" customHeight="1">
      <c r="A149" s="58">
        <v>4</v>
      </c>
      <c r="B149" s="434" t="s">
        <v>208</v>
      </c>
      <c r="C149" s="434"/>
      <c r="D149" s="434"/>
      <c r="E149" s="434"/>
      <c r="F149" s="434"/>
      <c r="G149" s="434"/>
      <c r="H149" s="434"/>
      <c r="I149" s="434"/>
      <c r="J149" s="434"/>
    </row>
    <row r="150" spans="1:10" ht="16.5" customHeight="1">
      <c r="A150" s="58">
        <v>5</v>
      </c>
      <c r="B150" s="434" t="s">
        <v>209</v>
      </c>
      <c r="C150" s="434"/>
      <c r="D150" s="434"/>
      <c r="E150" s="434"/>
      <c r="F150" s="434"/>
      <c r="G150" s="434"/>
      <c r="H150" s="434"/>
      <c r="I150" s="434"/>
      <c r="J150" s="434"/>
    </row>
    <row r="151" spans="1:10" ht="16.5" customHeight="1">
      <c r="A151" s="58">
        <v>6</v>
      </c>
      <c r="B151" s="434" t="s">
        <v>210</v>
      </c>
      <c r="C151" s="434"/>
      <c r="D151" s="434"/>
      <c r="E151" s="434"/>
      <c r="F151" s="434"/>
      <c r="G151" s="434"/>
      <c r="H151" s="434"/>
      <c r="I151" s="434"/>
      <c r="J151" s="434"/>
    </row>
    <row r="152" spans="1:10" ht="16.5" customHeight="1">
      <c r="A152" s="58">
        <v>7</v>
      </c>
      <c r="B152" s="434" t="s">
        <v>211</v>
      </c>
      <c r="C152" s="434"/>
      <c r="D152" s="434"/>
      <c r="E152" s="434"/>
      <c r="F152" s="434"/>
      <c r="G152" s="434"/>
      <c r="H152" s="434"/>
      <c r="I152" s="434"/>
      <c r="J152" s="434"/>
    </row>
    <row r="153" spans="1:10" ht="16.5" customHeight="1">
      <c r="A153" s="58"/>
      <c r="B153" s="58"/>
      <c r="C153" s="58"/>
      <c r="D153" s="57"/>
      <c r="E153" s="57"/>
      <c r="F153" s="57"/>
      <c r="G153" s="57"/>
      <c r="H153" s="57"/>
      <c r="I153" s="57"/>
      <c r="J153" s="57"/>
    </row>
    <row r="154" spans="1:10" ht="16.5" customHeight="1">
      <c r="A154" s="471" t="s">
        <v>212</v>
      </c>
      <c r="B154" s="471"/>
      <c r="C154" s="471"/>
      <c r="D154" s="471"/>
      <c r="E154" s="471"/>
      <c r="F154" s="471"/>
      <c r="G154" s="471"/>
      <c r="H154" s="471"/>
      <c r="I154" s="471"/>
      <c r="J154" s="471"/>
    </row>
    <row r="155" spans="1:10" ht="16.5" customHeight="1">
      <c r="A155" s="471" t="s">
        <v>213</v>
      </c>
      <c r="B155" s="471"/>
      <c r="C155" s="471"/>
      <c r="D155" s="471"/>
      <c r="E155" s="471"/>
      <c r="F155" s="471"/>
      <c r="G155" s="471"/>
      <c r="H155" s="471"/>
      <c r="I155" s="471"/>
      <c r="J155" s="471"/>
    </row>
    <row r="156" spans="1:10" ht="16.5" customHeight="1">
      <c r="A156" s="471" t="s">
        <v>100</v>
      </c>
      <c r="B156" s="471"/>
      <c r="C156" s="471"/>
      <c r="D156" s="471"/>
      <c r="E156" s="471"/>
      <c r="F156" s="471"/>
      <c r="G156" s="471"/>
      <c r="H156" s="471"/>
      <c r="I156" s="471"/>
      <c r="J156" s="471"/>
    </row>
    <row r="157" spans="1:10" ht="16.5" customHeight="1">
      <c r="A157" s="343">
        <v>1</v>
      </c>
      <c r="B157" s="340" t="s">
        <v>214</v>
      </c>
      <c r="C157" s="340"/>
      <c r="D157" s="340"/>
      <c r="E157" s="340"/>
      <c r="F157" s="340"/>
      <c r="G157" s="340"/>
      <c r="H157" s="340"/>
      <c r="I157" s="340"/>
      <c r="J157" s="340"/>
    </row>
    <row r="158" spans="1:10" ht="16.5" customHeight="1">
      <c r="A158" s="343"/>
      <c r="B158" s="54" t="s">
        <v>108</v>
      </c>
      <c r="C158" s="473" t="s">
        <v>215</v>
      </c>
      <c r="D158" s="474"/>
      <c r="E158" s="474"/>
      <c r="F158" s="474"/>
      <c r="G158" s="474"/>
      <c r="H158" s="475" t="str">
        <f>[1]Mastersheet!A76</f>
        <v>37  Year  1  Month  16  Days</v>
      </c>
      <c r="I158" s="475"/>
      <c r="J158" s="475"/>
    </row>
    <row r="159" spans="1:10" ht="16.5" customHeight="1">
      <c r="A159" s="343"/>
      <c r="B159" s="54" t="s">
        <v>110</v>
      </c>
      <c r="C159" s="473" t="s">
        <v>216</v>
      </c>
      <c r="D159" s="474"/>
      <c r="E159" s="474"/>
      <c r="F159" s="474"/>
      <c r="G159" s="474"/>
      <c r="H159" s="475" t="str">
        <f>[1]Mastersheet!A76</f>
        <v>37  Year  1  Month  16  Days</v>
      </c>
      <c r="I159" s="475"/>
      <c r="J159" s="475"/>
    </row>
    <row r="160" spans="1:10" ht="16.5" customHeight="1">
      <c r="A160" s="343">
        <v>2</v>
      </c>
      <c r="B160" s="54" t="s">
        <v>108</v>
      </c>
      <c r="C160" s="345" t="s">
        <v>217</v>
      </c>
      <c r="D160" s="345"/>
      <c r="E160" s="345"/>
      <c r="F160" s="345"/>
      <c r="G160" s="345"/>
      <c r="H160" s="345"/>
      <c r="I160" s="472">
        <f>[1]Pravesh!F216</f>
        <v>577319</v>
      </c>
      <c r="J160" s="472"/>
    </row>
    <row r="161" spans="1:10" ht="16.5" customHeight="1">
      <c r="A161" s="343"/>
      <c r="B161" s="343" t="s">
        <v>110</v>
      </c>
      <c r="C161" s="345" t="s">
        <v>218</v>
      </c>
      <c r="D161" s="345"/>
      <c r="E161" s="345"/>
      <c r="F161" s="345"/>
      <c r="G161" s="345"/>
      <c r="H161" s="345"/>
      <c r="I161" s="372">
        <f>I160-[1]Mastersheet!H69</f>
        <v>577319</v>
      </c>
      <c r="J161" s="344"/>
    </row>
    <row r="162" spans="1:10" ht="16.5" customHeight="1">
      <c r="A162" s="343"/>
      <c r="B162" s="343"/>
      <c r="C162" s="345"/>
      <c r="D162" s="345"/>
      <c r="E162" s="345"/>
      <c r="F162" s="345"/>
      <c r="G162" s="345"/>
      <c r="H162" s="345"/>
      <c r="I162" s="344"/>
      <c r="J162" s="344"/>
    </row>
    <row r="163" spans="1:10" ht="16.5" customHeight="1">
      <c r="A163" s="343">
        <v>3</v>
      </c>
      <c r="B163" s="470" t="s">
        <v>219</v>
      </c>
      <c r="C163" s="470"/>
      <c r="D163" s="470"/>
      <c r="E163" s="470"/>
      <c r="F163" s="470"/>
      <c r="G163" s="470"/>
      <c r="H163" s="343" t="s">
        <v>220</v>
      </c>
      <c r="I163" s="401" t="s">
        <v>221</v>
      </c>
      <c r="J163" s="401"/>
    </row>
    <row r="164" spans="1:10" ht="16.5" customHeight="1">
      <c r="A164" s="343"/>
      <c r="B164" s="470"/>
      <c r="C164" s="470"/>
      <c r="D164" s="470"/>
      <c r="E164" s="470"/>
      <c r="F164" s="470"/>
      <c r="G164" s="470"/>
      <c r="H164" s="343"/>
      <c r="I164" s="62" t="s">
        <v>144</v>
      </c>
      <c r="J164" s="62" t="s">
        <v>145</v>
      </c>
    </row>
    <row r="165" spans="1:10" ht="16.5" customHeight="1">
      <c r="A165" s="343"/>
      <c r="B165" s="54" t="s">
        <v>108</v>
      </c>
      <c r="C165" s="345" t="s">
        <v>222</v>
      </c>
      <c r="D165" s="345"/>
      <c r="E165" s="345"/>
      <c r="F165" s="345"/>
      <c r="G165" s="345"/>
      <c r="H165" s="63">
        <f>[1]Pravesh!J159</f>
        <v>16350</v>
      </c>
      <c r="I165" s="64">
        <f>G102</f>
        <v>41248</v>
      </c>
      <c r="J165" s="64" t="str">
        <f>I102</f>
        <v>5/12/2019</v>
      </c>
    </row>
    <row r="166" spans="1:10" ht="16.5" customHeight="1">
      <c r="A166" s="343"/>
      <c r="B166" s="54" t="s">
        <v>110</v>
      </c>
      <c r="C166" s="345" t="s">
        <v>223</v>
      </c>
      <c r="D166" s="345"/>
      <c r="E166" s="345"/>
      <c r="F166" s="345"/>
      <c r="G166" s="345"/>
      <c r="H166" s="63">
        <f>[1]Pravesh!J158</f>
        <v>9810</v>
      </c>
      <c r="I166" s="64">
        <f>G103</f>
        <v>43805</v>
      </c>
      <c r="J166" s="64" t="str">
        <f>I103</f>
        <v>As per rule</v>
      </c>
    </row>
    <row r="167" spans="1:10" ht="16.5" customHeight="1">
      <c r="A167" s="54">
        <v>4</v>
      </c>
      <c r="B167" s="340" t="s">
        <v>224</v>
      </c>
      <c r="C167" s="340"/>
      <c r="D167" s="340"/>
      <c r="E167" s="340"/>
      <c r="F167" s="340"/>
      <c r="G167" s="340"/>
      <c r="H167" s="340"/>
      <c r="I167" s="469">
        <f>[1]Pravesh!C147</f>
        <v>41248</v>
      </c>
      <c r="J167" s="344"/>
    </row>
    <row r="168" spans="1:10" ht="16.5" customHeight="1">
      <c r="A168" s="343">
        <v>5</v>
      </c>
      <c r="B168" s="470" t="s">
        <v>225</v>
      </c>
      <c r="C168" s="470"/>
      <c r="D168" s="470"/>
      <c r="E168" s="470"/>
      <c r="F168" s="470"/>
      <c r="G168" s="470"/>
      <c r="H168" s="470"/>
      <c r="I168" s="344" t="s">
        <v>226</v>
      </c>
      <c r="J168" s="344"/>
    </row>
    <row r="169" spans="1:10" ht="16.5" customHeight="1">
      <c r="A169" s="343"/>
      <c r="B169" s="470"/>
      <c r="C169" s="470"/>
      <c r="D169" s="470"/>
      <c r="E169" s="470"/>
      <c r="F169" s="470"/>
      <c r="G169" s="470"/>
      <c r="H169" s="470"/>
      <c r="I169" s="344"/>
      <c r="J169" s="344"/>
    </row>
    <row r="170" spans="1:10" ht="16.5" customHeight="1">
      <c r="A170" s="471" t="s">
        <v>192</v>
      </c>
      <c r="B170" s="471"/>
      <c r="C170" s="471"/>
      <c r="D170" s="471"/>
      <c r="E170" s="471"/>
      <c r="F170" s="471"/>
      <c r="G170" s="471"/>
      <c r="H170" s="471"/>
      <c r="I170" s="471"/>
      <c r="J170" s="471"/>
    </row>
    <row r="171" spans="1:10" ht="16.5" customHeight="1">
      <c r="A171" s="58"/>
      <c r="B171" s="58"/>
      <c r="C171" s="58"/>
      <c r="D171" s="57"/>
      <c r="E171" s="57"/>
      <c r="F171" s="57"/>
      <c r="G171" s="57"/>
      <c r="H171" s="57"/>
      <c r="I171" s="57"/>
      <c r="J171" s="57"/>
    </row>
    <row r="172" spans="1:10" ht="16.5" customHeight="1">
      <c r="A172" s="49">
        <v>1</v>
      </c>
      <c r="B172" s="340" t="s">
        <v>101</v>
      </c>
      <c r="C172" s="340"/>
      <c r="D172" s="340"/>
      <c r="E172" s="340"/>
      <c r="F172" s="340"/>
      <c r="G172" s="340"/>
      <c r="H172" s="458" t="str">
        <f>[1]Mastersheet!B3</f>
        <v>KALU RAM</v>
      </c>
      <c r="I172" s="459"/>
      <c r="J172" s="460"/>
    </row>
    <row r="173" spans="1:10" ht="16.5" customHeight="1">
      <c r="A173" s="49">
        <v>2</v>
      </c>
      <c r="B173" s="340" t="s">
        <v>227</v>
      </c>
      <c r="C173" s="340"/>
      <c r="D173" s="340"/>
      <c r="E173" s="340"/>
      <c r="F173" s="340"/>
      <c r="G173" s="340"/>
      <c r="H173" s="461">
        <f>[1]Pravesh!C146</f>
        <v>41247</v>
      </c>
      <c r="I173" s="459"/>
      <c r="J173" s="460"/>
    </row>
    <row r="174" spans="1:10" ht="16.5" customHeight="1">
      <c r="A174" s="462">
        <v>3</v>
      </c>
      <c r="B174" s="435" t="s">
        <v>228</v>
      </c>
      <c r="C174" s="435"/>
      <c r="D174" s="435"/>
      <c r="E174" s="435"/>
      <c r="F174" s="435"/>
      <c r="G174" s="435"/>
      <c r="H174" s="463">
        <f ca="1">[1]Pravesh!I202</f>
        <v>45014</v>
      </c>
      <c r="I174" s="464"/>
      <c r="J174" s="465"/>
    </row>
    <row r="175" spans="1:10" ht="16.5" customHeight="1">
      <c r="A175" s="462"/>
      <c r="B175" s="435"/>
      <c r="C175" s="435"/>
      <c r="D175" s="435"/>
      <c r="E175" s="435"/>
      <c r="F175" s="435"/>
      <c r="G175" s="435"/>
      <c r="H175" s="466"/>
      <c r="I175" s="467"/>
      <c r="J175" s="468"/>
    </row>
    <row r="176" spans="1:10" ht="16.5" customHeight="1">
      <c r="A176" s="49">
        <v>4</v>
      </c>
      <c r="B176" s="340" t="s">
        <v>229</v>
      </c>
      <c r="C176" s="340"/>
      <c r="D176" s="340"/>
      <c r="E176" s="340"/>
      <c r="F176" s="340"/>
      <c r="G176" s="340"/>
      <c r="H176" s="445">
        <f>[1]Mastersheet!H65</f>
        <v>16350</v>
      </c>
      <c r="I176" s="446"/>
      <c r="J176" s="447"/>
    </row>
    <row r="177" spans="1:10" ht="16.5" customHeight="1">
      <c r="A177" s="49">
        <v>5</v>
      </c>
      <c r="B177" s="340" t="s">
        <v>230</v>
      </c>
      <c r="C177" s="340"/>
      <c r="D177" s="340"/>
      <c r="E177" s="340"/>
      <c r="F177" s="340"/>
      <c r="G177" s="340"/>
      <c r="H177" s="445">
        <f>[1]Mastersheet!H70</f>
        <v>577319</v>
      </c>
      <c r="I177" s="446"/>
      <c r="J177" s="447"/>
    </row>
    <row r="178" spans="1:10" ht="16.5" customHeight="1">
      <c r="A178" s="49">
        <v>6</v>
      </c>
      <c r="B178" s="340" t="s">
        <v>231</v>
      </c>
      <c r="C178" s="340"/>
      <c r="D178" s="340"/>
      <c r="E178" s="340"/>
      <c r="F178" s="340"/>
      <c r="G178" s="340"/>
      <c r="H178" s="455" t="str">
        <f>[1]Mastersheet!H64</f>
        <v>01/05/2018</v>
      </c>
      <c r="I178" s="456"/>
      <c r="J178" s="457"/>
    </row>
    <row r="179" spans="1:10" ht="16.5" customHeight="1">
      <c r="A179" s="344">
        <v>7</v>
      </c>
      <c r="B179" s="435" t="s">
        <v>232</v>
      </c>
      <c r="C179" s="435"/>
      <c r="D179" s="435"/>
      <c r="E179" s="435"/>
      <c r="F179" s="435"/>
      <c r="G179" s="435"/>
      <c r="H179" s="436"/>
      <c r="I179" s="437"/>
      <c r="J179" s="438"/>
    </row>
    <row r="180" spans="1:10" ht="16.5" customHeight="1">
      <c r="A180" s="344"/>
      <c r="B180" s="435"/>
      <c r="C180" s="435"/>
      <c r="D180" s="435"/>
      <c r="E180" s="435"/>
      <c r="F180" s="435"/>
      <c r="G180" s="435"/>
      <c r="H180" s="439"/>
      <c r="I180" s="440"/>
      <c r="J180" s="441"/>
    </row>
    <row r="181" spans="1:10" ht="16.5" customHeight="1">
      <c r="A181" s="65">
        <v>8</v>
      </c>
      <c r="B181" s="442" t="s">
        <v>233</v>
      </c>
      <c r="C181" s="443"/>
      <c r="D181" s="443"/>
      <c r="E181" s="443"/>
      <c r="F181" s="443"/>
      <c r="G181" s="444"/>
      <c r="H181" s="445" t="str">
        <f>IF([1]Mastersheet!C72="YES",[1]Mastersheet!D72,"NIL")</f>
        <v>NIL</v>
      </c>
      <c r="I181" s="446"/>
      <c r="J181" s="447"/>
    </row>
    <row r="182" spans="1:10" ht="16.5" customHeight="1">
      <c r="A182" s="448">
        <v>9</v>
      </c>
      <c r="B182" s="435" t="s">
        <v>234</v>
      </c>
      <c r="C182" s="435"/>
      <c r="D182" s="435"/>
      <c r="E182" s="435"/>
      <c r="F182" s="435"/>
      <c r="G182" s="435"/>
      <c r="H182" s="449" t="str">
        <f>IF([1]Recovery!G41&gt;0,[1]Recovery!G41,"NIL")</f>
        <v>NIL</v>
      </c>
      <c r="I182" s="450"/>
      <c r="J182" s="451"/>
    </row>
    <row r="183" spans="1:10" ht="16.5" customHeight="1">
      <c r="A183" s="448"/>
      <c r="B183" s="435"/>
      <c r="C183" s="435"/>
      <c r="D183" s="435"/>
      <c r="E183" s="435"/>
      <c r="F183" s="435"/>
      <c r="G183" s="435"/>
      <c r="H183" s="452"/>
      <c r="I183" s="453"/>
      <c r="J183" s="454"/>
    </row>
    <row r="184" spans="1:10" ht="16.5" customHeight="1">
      <c r="A184" s="58"/>
      <c r="B184" s="58"/>
      <c r="C184" s="58"/>
      <c r="D184" s="57"/>
      <c r="E184" s="57"/>
      <c r="F184" s="57"/>
      <c r="G184" s="57"/>
      <c r="H184" s="57"/>
      <c r="I184" s="57"/>
      <c r="J184" s="57"/>
    </row>
    <row r="185" spans="1:10" ht="16.5" customHeight="1">
      <c r="A185" s="434" t="s">
        <v>189</v>
      </c>
      <c r="B185" s="434"/>
      <c r="C185" s="58"/>
      <c r="D185" s="57"/>
      <c r="E185" s="57"/>
      <c r="F185" s="57"/>
      <c r="G185" s="57"/>
      <c r="H185" s="57"/>
      <c r="I185" s="57"/>
      <c r="J185" s="57"/>
    </row>
    <row r="186" spans="1:10" ht="16.5" customHeight="1">
      <c r="A186" s="434" t="s">
        <v>190</v>
      </c>
      <c r="B186" s="434"/>
      <c r="C186" s="58"/>
      <c r="D186" s="57"/>
      <c r="E186" s="57"/>
      <c r="F186" s="57"/>
      <c r="G186" s="57"/>
      <c r="H186" s="407" t="s">
        <v>235</v>
      </c>
      <c r="I186" s="407"/>
      <c r="J186" s="407"/>
    </row>
    <row r="187" spans="1:10" ht="16.5" customHeight="1">
      <c r="A187" s="58"/>
      <c r="B187" s="58"/>
      <c r="C187" s="58"/>
      <c r="D187" s="57"/>
      <c r="E187" s="57"/>
      <c r="F187" s="57"/>
      <c r="G187" s="57"/>
      <c r="H187" s="57"/>
      <c r="I187" s="57"/>
      <c r="J187" s="57"/>
    </row>
    <row r="188" spans="1:10" ht="16.5" customHeight="1">
      <c r="A188" s="58"/>
      <c r="B188" s="58"/>
      <c r="C188" s="58"/>
      <c r="D188" s="57"/>
      <c r="E188" s="57"/>
      <c r="F188" s="57"/>
      <c r="G188" s="57"/>
      <c r="H188" s="57"/>
      <c r="I188" s="57"/>
      <c r="J188" s="57">
        <v>8</v>
      </c>
    </row>
    <row r="189" spans="1:10" ht="16.5" customHeight="1">
      <c r="A189" s="400" t="s">
        <v>236</v>
      </c>
      <c r="B189" s="400"/>
      <c r="C189" s="400"/>
      <c r="D189" s="400"/>
      <c r="E189" s="400"/>
      <c r="F189" s="400"/>
      <c r="G189" s="400"/>
      <c r="H189" s="400"/>
      <c r="I189" s="400"/>
      <c r="J189" s="400"/>
    </row>
    <row r="190" spans="1:10" ht="16.5" customHeight="1">
      <c r="A190" s="407" t="s">
        <v>237</v>
      </c>
      <c r="B190" s="407"/>
      <c r="C190" s="407"/>
      <c r="D190" s="407"/>
      <c r="E190" s="407"/>
      <c r="F190" s="407"/>
      <c r="G190" s="407"/>
      <c r="H190" s="407"/>
      <c r="I190" s="407"/>
      <c r="J190" s="407"/>
    </row>
    <row r="191" spans="1:10" ht="16.5" customHeight="1">
      <c r="A191" s="400" t="s">
        <v>238</v>
      </c>
      <c r="B191" s="400"/>
      <c r="C191" s="400"/>
      <c r="D191" s="400"/>
      <c r="E191" s="400"/>
      <c r="F191" s="400"/>
      <c r="G191" s="400"/>
      <c r="H191" s="400"/>
      <c r="I191" s="400"/>
      <c r="J191" s="400"/>
    </row>
    <row r="192" spans="1:10" ht="16.5" customHeight="1">
      <c r="A192" s="58"/>
      <c r="B192" s="58"/>
      <c r="C192" s="58"/>
      <c r="D192" s="57"/>
      <c r="E192" s="57"/>
      <c r="F192" s="57"/>
      <c r="G192" s="57"/>
      <c r="H192" s="57"/>
      <c r="I192" s="57"/>
      <c r="J192" s="57"/>
    </row>
    <row r="193" spans="1:10" ht="16.5" customHeight="1">
      <c r="A193" s="371" t="s">
        <v>239</v>
      </c>
      <c r="B193" s="371"/>
      <c r="C193" s="371"/>
      <c r="D193" s="371"/>
      <c r="E193" s="371"/>
      <c r="F193" s="371"/>
      <c r="G193" s="371"/>
      <c r="H193" s="424" t="str">
        <f>[1]Pravesh!D3</f>
        <v>KALU RAM</v>
      </c>
      <c r="I193" s="424"/>
      <c r="J193" s="424"/>
    </row>
    <row r="194" spans="1:10" ht="16.5" customHeight="1">
      <c r="A194" s="371" t="s">
        <v>2</v>
      </c>
      <c r="B194" s="371"/>
      <c r="C194" s="371" t="s">
        <v>240</v>
      </c>
      <c r="D194" s="371"/>
      <c r="E194" s="371"/>
      <c r="F194" s="371"/>
      <c r="G194" s="371"/>
      <c r="H194" s="424" t="str">
        <f>[1]Pravesh!D4</f>
        <v>CLASS IV</v>
      </c>
      <c r="I194" s="424"/>
      <c r="J194" s="424"/>
    </row>
    <row r="195" spans="1:10" s="66" customFormat="1" ht="16.2">
      <c r="A195" s="425" t="s">
        <v>241</v>
      </c>
      <c r="B195" s="425"/>
      <c r="C195" s="425"/>
      <c r="D195" s="425"/>
      <c r="E195" s="425" t="s">
        <v>242</v>
      </c>
      <c r="F195" s="425" t="s">
        <v>243</v>
      </c>
      <c r="G195" s="426" t="s">
        <v>244</v>
      </c>
      <c r="H195" s="427"/>
      <c r="I195" s="430" t="s">
        <v>245</v>
      </c>
      <c r="J195" s="433" t="s">
        <v>246</v>
      </c>
    </row>
    <row r="196" spans="1:10" s="66" customFormat="1" ht="16.2">
      <c r="A196" s="425"/>
      <c r="B196" s="425"/>
      <c r="C196" s="425"/>
      <c r="D196" s="425"/>
      <c r="E196" s="425"/>
      <c r="F196" s="425"/>
      <c r="G196" s="428"/>
      <c r="H196" s="429"/>
      <c r="I196" s="431"/>
      <c r="J196" s="433"/>
    </row>
    <row r="197" spans="1:10" s="66" customFormat="1" ht="35.25" customHeight="1">
      <c r="A197" s="425"/>
      <c r="B197" s="425"/>
      <c r="C197" s="425"/>
      <c r="D197" s="425"/>
      <c r="E197" s="425"/>
      <c r="F197" s="425"/>
      <c r="G197" s="67" t="s">
        <v>247</v>
      </c>
      <c r="H197" s="68" t="s">
        <v>248</v>
      </c>
      <c r="I197" s="432"/>
      <c r="J197" s="433"/>
    </row>
    <row r="198" spans="1:10" s="72" customFormat="1" ht="16.2">
      <c r="A198" s="417">
        <v>1</v>
      </c>
      <c r="B198" s="417"/>
      <c r="C198" s="417"/>
      <c r="D198" s="417"/>
      <c r="E198" s="69">
        <v>2</v>
      </c>
      <c r="F198" s="70">
        <v>3</v>
      </c>
      <c r="G198" s="69">
        <v>4</v>
      </c>
      <c r="H198" s="71">
        <v>5</v>
      </c>
      <c r="I198" s="71">
        <v>6</v>
      </c>
      <c r="J198" s="71">
        <v>7</v>
      </c>
    </row>
    <row r="199" spans="1:10" s="66" customFormat="1" ht="18" customHeight="1">
      <c r="A199" s="65" t="s">
        <v>249</v>
      </c>
      <c r="B199" s="418" t="s">
        <v>250</v>
      </c>
      <c r="C199" s="419"/>
      <c r="D199" s="420"/>
      <c r="E199" s="73"/>
      <c r="F199" s="74"/>
      <c r="G199" s="74"/>
      <c r="H199" s="74"/>
      <c r="I199" s="74"/>
      <c r="J199" s="75"/>
    </row>
    <row r="200" spans="1:10" s="66" customFormat="1" ht="16.2">
      <c r="A200" s="65"/>
      <c r="B200" s="421"/>
      <c r="C200" s="422"/>
      <c r="D200" s="423"/>
      <c r="E200" s="76" t="str">
        <f>IF([1]LTA!H6&gt;0,[1]LTA!H6,"NIL")</f>
        <v>NIL</v>
      </c>
      <c r="F200" s="76" t="str">
        <f>IF([1]LTA!I6&gt;0,[1]LTA!I6,"NIL")</f>
        <v>NIL</v>
      </c>
      <c r="G200" s="76" t="str">
        <f>IF([1]LTA!J6&gt;0,[1]LTA!J6,"NIL")</f>
        <v>NIL</v>
      </c>
      <c r="H200" s="76" t="str">
        <f>IF([1]LTA!K6&gt;0,[1]LTA!K6,"NIL")</f>
        <v>NIL</v>
      </c>
      <c r="I200" s="76" t="str">
        <f>IF([1]LTA!L6&gt;0,[1]LTA!L6,"NIL")</f>
        <v>NIL</v>
      </c>
      <c r="J200" s="76" t="str">
        <f>IF([1]LTA!M6&gt;0,[1]LTA!M6,"NIL")</f>
        <v>NIL</v>
      </c>
    </row>
    <row r="201" spans="1:10" s="66" customFormat="1" ht="16.2">
      <c r="A201" s="65" t="s">
        <v>251</v>
      </c>
      <c r="B201" s="408" t="s">
        <v>252</v>
      </c>
      <c r="C201" s="408"/>
      <c r="D201" s="408"/>
      <c r="E201" s="76" t="str">
        <f>IF([1]LTA!H7&gt;0,[1]LTA!H7,"NIL")</f>
        <v>NIL</v>
      </c>
      <c r="F201" s="76" t="str">
        <f>IF([1]LTA!I7&gt;0,[1]LTA!I7,"NIL")</f>
        <v>NIL</v>
      </c>
      <c r="G201" s="76" t="str">
        <f>IF([1]LTA!J7&gt;0,[1]LTA!J7,"NIL")</f>
        <v>NIL</v>
      </c>
      <c r="H201" s="76" t="str">
        <f>IF([1]LTA!K7&gt;0,[1]LTA!K7,"NIL")</f>
        <v>NIL</v>
      </c>
      <c r="I201" s="76" t="str">
        <f>IF([1]LTA!L7&gt;0,[1]LTA!L7,"NIL")</f>
        <v>NIL</v>
      </c>
      <c r="J201" s="76" t="str">
        <f>IF([1]LTA!M7&gt;0,[1]LTA!M7,"NIL")</f>
        <v>NIL</v>
      </c>
    </row>
    <row r="202" spans="1:10" s="66" customFormat="1" ht="16.2">
      <c r="A202" s="414" t="s">
        <v>108</v>
      </c>
      <c r="B202" s="77" t="s">
        <v>253</v>
      </c>
      <c r="C202" s="77"/>
      <c r="D202" s="77"/>
      <c r="E202" s="76" t="str">
        <f>IF([1]LTA!H8&gt;0,[1]LTA!H8,"NIL")</f>
        <v>NIL</v>
      </c>
      <c r="F202" s="76" t="str">
        <f>IF([1]LTA!I8&gt;0,[1]LTA!I8,"NIL")</f>
        <v>NIL</v>
      </c>
      <c r="G202" s="76" t="str">
        <f>IF([1]LTA!J8&gt;0,[1]LTA!J8,"NIL")</f>
        <v>NIL</v>
      </c>
      <c r="H202" s="76" t="str">
        <f>IF([1]LTA!K8&gt;0,[1]LTA!K8,"NIL")</f>
        <v>NIL</v>
      </c>
      <c r="I202" s="76" t="str">
        <f>IF([1]LTA!L8&gt;0,[1]LTA!L8,"NIL")</f>
        <v>NIL</v>
      </c>
      <c r="J202" s="76" t="str">
        <f>IF([1]LTA!M8&gt;0,[1]LTA!M8,"NIL")</f>
        <v>NIL</v>
      </c>
    </row>
    <row r="203" spans="1:10" s="66" customFormat="1" ht="16.2">
      <c r="A203" s="415"/>
      <c r="B203" s="408" t="s">
        <v>254</v>
      </c>
      <c r="C203" s="408"/>
      <c r="D203" s="408"/>
      <c r="E203" s="76" t="str">
        <f>IF([1]LTA!H9&gt;0,[1]LTA!H9,"NIL")</f>
        <v>NIL</v>
      </c>
      <c r="F203" s="76" t="str">
        <f>IF([1]LTA!I9&gt;0,[1]LTA!I9,"NIL")</f>
        <v>NIL</v>
      </c>
      <c r="G203" s="76" t="str">
        <f>IF([1]LTA!J9&gt;0,[1]LTA!J9,"NIL")</f>
        <v>NIL</v>
      </c>
      <c r="H203" s="76" t="str">
        <f>IF([1]LTA!K9&gt;0,[1]LTA!K9,"NIL")</f>
        <v>NIL</v>
      </c>
      <c r="I203" s="76" t="str">
        <f>IF([1]LTA!L9&gt;0,[1]LTA!L9,"NIL")</f>
        <v>NIL</v>
      </c>
      <c r="J203" s="76" t="str">
        <f>IF([1]LTA!M9&gt;0,[1]LTA!M9,"NIL")</f>
        <v>NIL</v>
      </c>
    </row>
    <row r="204" spans="1:10" s="66" customFormat="1" ht="16.2">
      <c r="A204" s="416"/>
      <c r="B204" s="408" t="s">
        <v>255</v>
      </c>
      <c r="C204" s="408"/>
      <c r="D204" s="408"/>
      <c r="E204" s="76" t="str">
        <f>IF([1]LTA!H10&gt;0,[1]LTA!H10,"NIL")</f>
        <v>NIL</v>
      </c>
      <c r="F204" s="76" t="str">
        <f>IF([1]LTA!I10&gt;0,[1]LTA!I10,"NIL")</f>
        <v>NIL</v>
      </c>
      <c r="G204" s="76" t="str">
        <f>IF([1]LTA!J10&gt;0,[1]LTA!J10,"NIL")</f>
        <v>NIL</v>
      </c>
      <c r="H204" s="76" t="str">
        <f>IF([1]LTA!K10&gt;0,[1]LTA!K10,"NIL")</f>
        <v>NIL</v>
      </c>
      <c r="I204" s="76" t="str">
        <f>IF([1]LTA!L10&gt;0,[1]LTA!L10,"NIL")</f>
        <v>NIL</v>
      </c>
      <c r="J204" s="76" t="str">
        <f>IF([1]LTA!M10&gt;0,[1]LTA!M10,"NIL")</f>
        <v>NIL</v>
      </c>
    </row>
    <row r="205" spans="1:10" s="66" customFormat="1" ht="16.2">
      <c r="A205" s="414" t="s">
        <v>110</v>
      </c>
      <c r="B205" s="408" t="s">
        <v>256</v>
      </c>
      <c r="C205" s="408"/>
      <c r="D205" s="408"/>
      <c r="E205" s="76" t="str">
        <f>IF([1]LTA!H11&gt;0,[1]LTA!H11,"NIL")</f>
        <v>NIL</v>
      </c>
      <c r="F205" s="76" t="str">
        <f>IF([1]LTA!I11&gt;0,[1]LTA!I11,"NIL")</f>
        <v>NIL</v>
      </c>
      <c r="G205" s="76" t="str">
        <f>IF([1]LTA!J11&gt;0,[1]LTA!J11,"NIL")</f>
        <v>NIL</v>
      </c>
      <c r="H205" s="76" t="str">
        <f>IF([1]LTA!K11&gt;0,[1]LTA!K11,"NIL")</f>
        <v>NIL</v>
      </c>
      <c r="I205" s="76" t="str">
        <f>IF([1]LTA!L11&gt;0,[1]LTA!L11,"NIL")</f>
        <v>NIL</v>
      </c>
      <c r="J205" s="76" t="str">
        <f>IF([1]LTA!M11&gt;0,[1]LTA!M11,"NIL")</f>
        <v>NIL</v>
      </c>
    </row>
    <row r="206" spans="1:10" s="66" customFormat="1" ht="16.2">
      <c r="A206" s="415"/>
      <c r="B206" s="408" t="s">
        <v>257</v>
      </c>
      <c r="C206" s="408"/>
      <c r="D206" s="408"/>
      <c r="E206" s="76" t="str">
        <f>IF([1]LTA!H12&gt;0,[1]LTA!H12,"NIL")</f>
        <v>NIL</v>
      </c>
      <c r="F206" s="76" t="str">
        <f>IF([1]LTA!I12&gt;0,[1]LTA!I12,"NIL")</f>
        <v>NIL</v>
      </c>
      <c r="G206" s="76" t="str">
        <f>IF([1]LTA!J12&gt;0,[1]LTA!J12,"NIL")</f>
        <v>NIL</v>
      </c>
      <c r="H206" s="76" t="str">
        <f>IF([1]LTA!K12&gt;0,[1]LTA!K12,"NIL")</f>
        <v>NIL</v>
      </c>
      <c r="I206" s="76" t="str">
        <f>IF([1]LTA!L12&gt;0,[1]LTA!L12,"NIL")</f>
        <v>NIL</v>
      </c>
      <c r="J206" s="76" t="str">
        <f>IF([1]LTA!M12&gt;0,[1]LTA!M12,"NIL")</f>
        <v>NIL</v>
      </c>
    </row>
    <row r="207" spans="1:10" s="66" customFormat="1" ht="16.2">
      <c r="A207" s="415"/>
      <c r="B207" s="408" t="s">
        <v>258</v>
      </c>
      <c r="C207" s="408"/>
      <c r="D207" s="408"/>
      <c r="E207" s="76" t="str">
        <f>IF([1]LTA!H13&gt;0,[1]LTA!H13,"NIL")</f>
        <v>NIL</v>
      </c>
      <c r="F207" s="76" t="str">
        <f>IF([1]LTA!I13&gt;0,[1]LTA!I13,"NIL")</f>
        <v>NIL</v>
      </c>
      <c r="G207" s="76" t="str">
        <f>IF([1]LTA!J13&gt;0,[1]LTA!J13,"NIL")</f>
        <v>NIL</v>
      </c>
      <c r="H207" s="76" t="str">
        <f>IF([1]LTA!K13&gt;0,[1]LTA!K13,"NIL")</f>
        <v>NIL</v>
      </c>
      <c r="I207" s="76" t="str">
        <f>IF([1]LTA!L13&gt;0,[1]LTA!L13,"NIL")</f>
        <v>NIL</v>
      </c>
      <c r="J207" s="76" t="str">
        <f>IF([1]LTA!M13&gt;0,[1]LTA!M13,"NIL")</f>
        <v>NIL</v>
      </c>
    </row>
    <row r="208" spans="1:10" s="66" customFormat="1" ht="16.2">
      <c r="A208" s="416"/>
      <c r="B208" s="408" t="s">
        <v>259</v>
      </c>
      <c r="C208" s="408"/>
      <c r="D208" s="408"/>
      <c r="E208" s="76" t="str">
        <f>IF([1]LTA!H14&gt;0,[1]LTA!H14,"NIL")</f>
        <v>NIL</v>
      </c>
      <c r="F208" s="76" t="str">
        <f>IF([1]LTA!I14&gt;0,[1]LTA!I14,"NIL")</f>
        <v>NIL</v>
      </c>
      <c r="G208" s="76" t="str">
        <f>IF([1]LTA!J14&gt;0,[1]LTA!J14,"NIL")</f>
        <v>NIL</v>
      </c>
      <c r="H208" s="76" t="str">
        <f>IF([1]LTA!K14&gt;0,[1]LTA!K14,"NIL")</f>
        <v>NIL</v>
      </c>
      <c r="I208" s="76" t="str">
        <f>IF([1]LTA!L14&gt;0,[1]LTA!L14,"NIL")</f>
        <v>NIL</v>
      </c>
      <c r="J208" s="76" t="str">
        <f>IF([1]LTA!M14&gt;0,[1]LTA!M14,"NIL")</f>
        <v>NIL</v>
      </c>
    </row>
    <row r="209" spans="1:11" s="66" customFormat="1" ht="16.2">
      <c r="A209" s="414" t="s">
        <v>138</v>
      </c>
      <c r="B209" s="408" t="s">
        <v>260</v>
      </c>
      <c r="C209" s="408"/>
      <c r="D209" s="408"/>
      <c r="E209" s="76" t="str">
        <f>IF([1]LTA!H15&gt;0,[1]LTA!H15,"NIL")</f>
        <v>NIL</v>
      </c>
      <c r="F209" s="76" t="str">
        <f>IF([1]LTA!I15&gt;0,[1]LTA!I15,"NIL")</f>
        <v>NIL</v>
      </c>
      <c r="G209" s="76" t="str">
        <f>IF([1]LTA!J15&gt;0,[1]LTA!J15,"NIL")</f>
        <v>NIL</v>
      </c>
      <c r="H209" s="76" t="str">
        <f>IF([1]LTA!K15&gt;0,[1]LTA!K15,"NIL")</f>
        <v>NIL</v>
      </c>
      <c r="I209" s="76" t="str">
        <f>IF([1]LTA!L15&gt;0,[1]LTA!L15,"NIL")</f>
        <v>NIL</v>
      </c>
      <c r="J209" s="76" t="str">
        <f>IF([1]LTA!M15&gt;0,[1]LTA!M15,"NIL")</f>
        <v>NIL</v>
      </c>
    </row>
    <row r="210" spans="1:11" s="66" customFormat="1" ht="16.2">
      <c r="A210" s="415"/>
      <c r="B210" s="408" t="s">
        <v>257</v>
      </c>
      <c r="C210" s="408"/>
      <c r="D210" s="408"/>
      <c r="E210" s="76" t="str">
        <f>IF([1]LTA!H16&gt;0,[1]LTA!H16,"NIL")</f>
        <v>NIL</v>
      </c>
      <c r="F210" s="76" t="str">
        <f>IF([1]LTA!I16&gt;0,[1]LTA!I16,"NIL")</f>
        <v>NIL</v>
      </c>
      <c r="G210" s="76" t="str">
        <f>IF([1]LTA!J16&gt;0,[1]LTA!J16,"NIL")</f>
        <v>NIL</v>
      </c>
      <c r="H210" s="76" t="str">
        <f>IF([1]LTA!K16&gt;0,[1]LTA!K16,"NIL")</f>
        <v>NIL</v>
      </c>
      <c r="I210" s="76" t="str">
        <f>IF([1]LTA!L16&gt;0,[1]LTA!L16,"NIL")</f>
        <v>NIL</v>
      </c>
      <c r="J210" s="76" t="str">
        <f>IF([1]LTA!M16&gt;0,[1]LTA!M16,"NIL")</f>
        <v>NIL</v>
      </c>
    </row>
    <row r="211" spans="1:11" s="66" customFormat="1" ht="16.2">
      <c r="A211" s="415"/>
      <c r="B211" s="408" t="s">
        <v>258</v>
      </c>
      <c r="C211" s="408"/>
      <c r="D211" s="408"/>
      <c r="E211" s="76" t="str">
        <f>IF([1]LTA!H17&gt;0,[1]LTA!H17,"NIL")</f>
        <v>NIL</v>
      </c>
      <c r="F211" s="76" t="str">
        <f>IF([1]LTA!I17&gt;0,[1]LTA!I17,"NIL")</f>
        <v>NIL</v>
      </c>
      <c r="G211" s="76" t="str">
        <f>IF([1]LTA!J17&gt;0,[1]LTA!J17,"NIL")</f>
        <v>NIL</v>
      </c>
      <c r="H211" s="76" t="str">
        <f>IF([1]LTA!K17&gt;0,[1]LTA!K17,"NIL")</f>
        <v>NIL</v>
      </c>
      <c r="I211" s="76" t="str">
        <f>IF([1]LTA!L17&gt;0,[1]LTA!L17,"NIL")</f>
        <v>NIL</v>
      </c>
      <c r="J211" s="76" t="str">
        <f>IF([1]LTA!M17&gt;0,[1]LTA!M17,"NIL")</f>
        <v>NIL</v>
      </c>
    </row>
    <row r="212" spans="1:11" s="66" customFormat="1" ht="16.2">
      <c r="A212" s="78"/>
      <c r="B212" s="408" t="s">
        <v>259</v>
      </c>
      <c r="C212" s="408"/>
      <c r="D212" s="408"/>
      <c r="E212" s="76" t="str">
        <f>IF([1]LTA!H18&gt;0,[1]LTA!H18,"NIL")</f>
        <v>NIL</v>
      </c>
      <c r="F212" s="76" t="str">
        <f>IF([1]LTA!I18&gt;0,[1]LTA!I18,"NIL")</f>
        <v>NIL</v>
      </c>
      <c r="G212" s="76" t="str">
        <f>IF([1]LTA!J18&gt;0,[1]LTA!J18,"NIL")</f>
        <v>NIL</v>
      </c>
      <c r="H212" s="76" t="str">
        <f>IF([1]LTA!K18&gt;0,[1]LTA!K18,"NIL")</f>
        <v>NIL</v>
      </c>
      <c r="I212" s="76" t="str">
        <f>IF([1]LTA!L18&gt;0,[1]LTA!L18,"NIL")</f>
        <v>NIL</v>
      </c>
      <c r="J212" s="76" t="str">
        <f>IF([1]LTA!M18&gt;0,[1]LTA!M18,"NIL")</f>
        <v>NIL</v>
      </c>
    </row>
    <row r="213" spans="1:11" s="66" customFormat="1" ht="16.2">
      <c r="A213" s="65" t="s">
        <v>261</v>
      </c>
      <c r="B213" s="408" t="s">
        <v>262</v>
      </c>
      <c r="C213" s="408"/>
      <c r="D213" s="408"/>
      <c r="E213" s="76" t="str">
        <f>IF([1]LTA!H19&gt;0,[1]LTA!H19,"NIL")</f>
        <v>NIL</v>
      </c>
      <c r="F213" s="76" t="str">
        <f>IF([1]LTA!I19&gt;0,[1]LTA!I19,"NIL")</f>
        <v>NIL</v>
      </c>
      <c r="G213" s="76" t="str">
        <f>IF([1]LTA!J19&gt;0,[1]LTA!J19,"NIL")</f>
        <v>NIL</v>
      </c>
      <c r="H213" s="76" t="str">
        <f>IF([1]LTA!K19&gt;0,[1]LTA!K19,"NIL")</f>
        <v>NIL</v>
      </c>
      <c r="I213" s="76" t="str">
        <f>IF([1]LTA!L19&gt;0,[1]LTA!L19,"NIL")</f>
        <v>NIL</v>
      </c>
      <c r="J213" s="76" t="str">
        <f>IF([1]LTA!M19&gt;0,[1]LTA!M19,"NIL")</f>
        <v>NIL</v>
      </c>
    </row>
    <row r="214" spans="1:11" s="66" customFormat="1" ht="16.2">
      <c r="A214" s="65" t="s">
        <v>108</v>
      </c>
      <c r="B214" s="408"/>
      <c r="C214" s="408"/>
      <c r="D214" s="408"/>
      <c r="E214" s="76" t="str">
        <f>IF([1]LTA!H20&gt;0,[1]LTA!H20,"NIL")</f>
        <v>NIL</v>
      </c>
      <c r="F214" s="76" t="str">
        <f>IF([1]LTA!I20&gt;0,[1]LTA!I20,"NIL")</f>
        <v>NIL</v>
      </c>
      <c r="G214" s="76" t="str">
        <f>IF([1]LTA!J20&gt;0,[1]LTA!J20,"NIL")</f>
        <v>NIL</v>
      </c>
      <c r="H214" s="76" t="str">
        <f>IF([1]LTA!K20&gt;0,[1]LTA!K20,"NIL")</f>
        <v>NIL</v>
      </c>
      <c r="I214" s="76" t="str">
        <f>IF([1]LTA!L20&gt;0,[1]LTA!L20,"NIL")</f>
        <v>NIL</v>
      </c>
      <c r="J214" s="76" t="str">
        <f>IF([1]LTA!M20&gt;0,[1]LTA!M20,"NIL")</f>
        <v>NIL</v>
      </c>
    </row>
    <row r="215" spans="1:11" s="66" customFormat="1" ht="16.2">
      <c r="A215" s="65" t="s">
        <v>110</v>
      </c>
      <c r="B215" s="408"/>
      <c r="C215" s="408"/>
      <c r="D215" s="408"/>
      <c r="E215" s="76" t="str">
        <f>IF([1]LTA!H21&gt;0,[1]LTA!H21,"NIL")</f>
        <v>NIL</v>
      </c>
      <c r="F215" s="76" t="str">
        <f>IF([1]LTA!I21&gt;0,[1]LTA!I21,"NIL")</f>
        <v>NIL</v>
      </c>
      <c r="G215" s="76" t="str">
        <f>IF([1]LTA!J21&gt;0,[1]LTA!J21,"NIL")</f>
        <v>NIL</v>
      </c>
      <c r="H215" s="76" t="str">
        <f>IF([1]LTA!K21&gt;0,[1]LTA!K21,"NIL")</f>
        <v>NIL</v>
      </c>
      <c r="I215" s="76" t="str">
        <f>IF([1]LTA!L21&gt;0,[1]LTA!L21,"NIL")</f>
        <v>NIL</v>
      </c>
      <c r="J215" s="76" t="str">
        <f>IF([1]LTA!M21&gt;0,[1]LTA!M21,"NIL")</f>
        <v>NIL</v>
      </c>
    </row>
    <row r="216" spans="1:11" s="66" customFormat="1" ht="16.2">
      <c r="A216" s="65" t="s">
        <v>138</v>
      </c>
      <c r="B216" s="408"/>
      <c r="C216" s="408"/>
      <c r="D216" s="408"/>
      <c r="E216" s="76" t="str">
        <f>IF([1]LTA!H22&gt;0,[1]LTA!H22,"NIL")</f>
        <v>NIL</v>
      </c>
      <c r="F216" s="76" t="str">
        <f>IF([1]LTA!I22&gt;0,[1]LTA!I22,"NIL")</f>
        <v>NIL</v>
      </c>
      <c r="G216" s="76" t="str">
        <f>IF([1]LTA!J22&gt;0,[1]LTA!J22,"NIL")</f>
        <v>NIL</v>
      </c>
      <c r="H216" s="76" t="str">
        <f>IF([1]LTA!K22&gt;0,[1]LTA!K22,"NIL")</f>
        <v>NIL</v>
      </c>
      <c r="I216" s="76" t="str">
        <f>IF([1]LTA!L22&gt;0,[1]LTA!L22,"NIL")</f>
        <v>NIL</v>
      </c>
      <c r="J216" s="76" t="str">
        <f>IF([1]LTA!M22&gt;0,[1]LTA!M22,"NIL")</f>
        <v>NIL</v>
      </c>
    </row>
    <row r="217" spans="1:11" s="66" customFormat="1" ht="16.2">
      <c r="A217" s="65" t="s">
        <v>263</v>
      </c>
      <c r="B217" s="411" t="s">
        <v>264</v>
      </c>
      <c r="C217" s="412"/>
      <c r="D217" s="413"/>
      <c r="E217" s="76" t="str">
        <f>IF([1]LTA!H23&gt;0,[1]LTA!H23,"NIL")</f>
        <v>NIL</v>
      </c>
      <c r="F217" s="76" t="str">
        <f>IF([1]LTA!I23&gt;0,[1]LTA!I23,"NIL")</f>
        <v>NIL</v>
      </c>
      <c r="G217" s="76" t="str">
        <f>IF([1]LTA!J23&gt;0,[1]LTA!J23,"NIL")</f>
        <v>NIL</v>
      </c>
      <c r="H217" s="76" t="str">
        <f>IF([1]LTA!K23&gt;0,[1]LTA!K23,"NIL")</f>
        <v>NIL</v>
      </c>
      <c r="I217" s="76" t="str">
        <f>IF([1]LTA!L23&gt;0,[1]LTA!L23,"NIL")</f>
        <v>NIL</v>
      </c>
      <c r="J217" s="76" t="str">
        <f>IF([1]LTA!M23&gt;0,[1]LTA!M23,"NIL")</f>
        <v>NIL</v>
      </c>
    </row>
    <row r="218" spans="1:11" s="66" customFormat="1" ht="16.2">
      <c r="A218" s="65" t="s">
        <v>108</v>
      </c>
      <c r="B218" s="408"/>
      <c r="C218" s="408"/>
      <c r="D218" s="408"/>
      <c r="E218" s="76" t="str">
        <f>IF([1]LTA!H24&gt;0,[1]LTA!H24,"NIL")</f>
        <v>NIL</v>
      </c>
      <c r="F218" s="76" t="str">
        <f>IF([1]LTA!I24&gt;0,[1]LTA!I24,"NIL")</f>
        <v>NIL</v>
      </c>
      <c r="G218" s="76" t="str">
        <f>IF([1]LTA!J24&gt;0,[1]LTA!J24,"NIL")</f>
        <v>NIL</v>
      </c>
      <c r="H218" s="76" t="str">
        <f>IF([1]LTA!K24&gt;0,[1]LTA!K24,"NIL")</f>
        <v>NIL</v>
      </c>
      <c r="I218" s="76" t="str">
        <f>IF([1]LTA!L24&gt;0,[1]LTA!L24,"NIL")</f>
        <v>NIL</v>
      </c>
      <c r="J218" s="76" t="str">
        <f>IF([1]LTA!M24&gt;0,[1]LTA!M24,"NIL")</f>
        <v>NIL</v>
      </c>
    </row>
    <row r="219" spans="1:11" s="66" customFormat="1" ht="16.2">
      <c r="A219" s="65" t="s">
        <v>110</v>
      </c>
      <c r="B219" s="408"/>
      <c r="C219" s="408"/>
      <c r="D219" s="408"/>
      <c r="E219" s="76" t="str">
        <f>IF([1]LTA!H25&gt;0,[1]LTA!H25,"NIL")</f>
        <v>NIL</v>
      </c>
      <c r="F219" s="76" t="str">
        <f>IF([1]LTA!I25&gt;0,[1]LTA!I25,"NIL")</f>
        <v>NIL</v>
      </c>
      <c r="G219" s="76" t="str">
        <f>IF([1]LTA!J25&gt;0,[1]LTA!J25,"NIL")</f>
        <v>NIL</v>
      </c>
      <c r="H219" s="76" t="str">
        <f>IF([1]LTA!K25&gt;0,[1]LTA!K25,"NIL")</f>
        <v>NIL</v>
      </c>
      <c r="I219" s="76" t="str">
        <f>IF([1]LTA!L25&gt;0,[1]LTA!L25,"NIL")</f>
        <v>NIL</v>
      </c>
      <c r="J219" s="76" t="str">
        <f>IF([1]LTA!M25&gt;0,[1]LTA!M25,"NIL")</f>
        <v>NIL</v>
      </c>
    </row>
    <row r="220" spans="1:11" s="66" customFormat="1" ht="16.2">
      <c r="A220" s="65" t="s">
        <v>138</v>
      </c>
      <c r="B220" s="408"/>
      <c r="C220" s="408"/>
      <c r="D220" s="408"/>
      <c r="E220" s="76" t="str">
        <f>IF([1]LTA!H26&gt;0,[1]LTA!H26,"NIL")</f>
        <v/>
      </c>
      <c r="F220" s="76" t="str">
        <f>IF([1]LTA!I26&gt;0,[1]LTA!I26,"NIL")</f>
        <v>NIL</v>
      </c>
      <c r="G220" s="76" t="str">
        <f>IF([1]LTA!J26&gt;0,[1]LTA!J26,"NIL")</f>
        <v>NIL</v>
      </c>
      <c r="H220" s="76" t="str">
        <f>IF([1]LTA!K26&gt;0,[1]LTA!K26,"NIL")</f>
        <v>NIL</v>
      </c>
      <c r="I220" s="76" t="str">
        <f>IF([1]LTA!L26&gt;0,[1]LTA!L26,"NIL")</f>
        <v>NIL</v>
      </c>
      <c r="J220" s="76" t="str">
        <f>IF([1]LTA!M26&gt;0,[1]LTA!M26,"NIL")</f>
        <v>NIL</v>
      </c>
    </row>
    <row r="221" spans="1:11" s="66" customFormat="1" ht="16.2">
      <c r="A221" s="409" t="s">
        <v>265</v>
      </c>
      <c r="B221" s="409"/>
      <c r="C221" s="409"/>
      <c r="D221" s="409"/>
      <c r="E221" s="409"/>
      <c r="F221" s="409"/>
      <c r="G221" s="409"/>
      <c r="H221" s="409"/>
      <c r="I221" s="409"/>
      <c r="J221" s="409"/>
      <c r="K221" s="79"/>
    </row>
    <row r="222" spans="1:11" s="66" customFormat="1" ht="18" customHeight="1">
      <c r="A222" s="410" t="s">
        <v>266</v>
      </c>
      <c r="B222" s="410"/>
      <c r="C222" s="410"/>
      <c r="D222" s="410"/>
      <c r="E222" s="410"/>
      <c r="F222" s="410"/>
      <c r="G222" s="410"/>
      <c r="H222" s="410"/>
      <c r="I222" s="410"/>
      <c r="J222" s="410"/>
      <c r="K222" s="80"/>
    </row>
    <row r="223" spans="1:11" s="66" customFormat="1" ht="16.2">
      <c r="A223" s="81"/>
      <c r="B223" s="82"/>
      <c r="C223" s="82"/>
      <c r="D223" s="82"/>
      <c r="E223" s="82"/>
      <c r="F223" s="82"/>
      <c r="G223" s="82"/>
      <c r="H223" s="82"/>
      <c r="I223" s="82"/>
      <c r="J223" s="82"/>
      <c r="K223" s="79"/>
    </row>
    <row r="224" spans="1:11" s="66" customFormat="1" ht="16.2">
      <c r="A224" s="81"/>
      <c r="B224" s="405" t="s">
        <v>267</v>
      </c>
      <c r="C224" s="405"/>
      <c r="D224" s="405"/>
      <c r="E224" s="405"/>
      <c r="F224" s="405"/>
      <c r="G224" s="82"/>
      <c r="H224" s="82"/>
      <c r="I224" s="82"/>
      <c r="J224" s="82"/>
      <c r="K224" s="79"/>
    </row>
    <row r="225" spans="1:14" s="66" customFormat="1" ht="16.2">
      <c r="A225" s="81"/>
      <c r="B225" s="405" t="s">
        <v>2</v>
      </c>
      <c r="C225" s="405"/>
      <c r="D225" s="405"/>
      <c r="E225" s="405"/>
      <c r="F225" s="405"/>
      <c r="G225" s="82"/>
      <c r="H225" s="82"/>
      <c r="I225" s="82"/>
      <c r="J225" s="82"/>
      <c r="K225" s="79"/>
    </row>
    <row r="226" spans="1:14" s="66" customFormat="1" ht="16.2">
      <c r="A226" s="81"/>
      <c r="B226" s="405" t="s">
        <v>268</v>
      </c>
      <c r="C226" s="405"/>
      <c r="D226" s="405"/>
      <c r="E226" s="405"/>
      <c r="F226" s="405"/>
      <c r="G226" s="82"/>
      <c r="H226" s="82"/>
      <c r="I226" s="82"/>
      <c r="J226" s="82"/>
      <c r="K226" s="79"/>
    </row>
    <row r="227" spans="1:14" s="66" customFormat="1" ht="16.2">
      <c r="A227" s="81"/>
      <c r="B227" s="405" t="s">
        <v>269</v>
      </c>
      <c r="C227" s="405"/>
      <c r="D227" s="405"/>
      <c r="E227" s="405"/>
      <c r="F227" s="405"/>
      <c r="G227" s="82"/>
      <c r="H227" s="82"/>
      <c r="I227" s="82"/>
      <c r="J227" s="82"/>
      <c r="K227" s="79"/>
    </row>
    <row r="228" spans="1:14" s="66" customFormat="1" ht="18" customHeight="1">
      <c r="A228" s="406" t="s">
        <v>270</v>
      </c>
      <c r="B228" s="406"/>
      <c r="C228" s="406"/>
      <c r="D228" s="406"/>
      <c r="E228" s="406"/>
      <c r="F228" s="406"/>
      <c r="G228" s="406"/>
      <c r="H228" s="406"/>
      <c r="I228" s="406"/>
      <c r="J228" s="406"/>
      <c r="K228" s="83"/>
    </row>
    <row r="229" spans="1:14" s="66" customFormat="1" ht="16.2">
      <c r="A229" s="406"/>
      <c r="B229" s="406"/>
      <c r="C229" s="406"/>
      <c r="D229" s="406"/>
      <c r="E229" s="406"/>
      <c r="F229" s="406"/>
      <c r="G229" s="406"/>
      <c r="H229" s="406"/>
      <c r="I229" s="406"/>
      <c r="J229" s="406"/>
      <c r="K229" s="83"/>
    </row>
    <row r="230" spans="1:14" s="66" customFormat="1" ht="16.2">
      <c r="A230" s="84"/>
      <c r="B230" s="84"/>
      <c r="C230" s="84"/>
      <c r="D230" s="84"/>
      <c r="E230" s="84"/>
      <c r="F230" s="84"/>
      <c r="G230" s="84"/>
      <c r="H230" s="84"/>
      <c r="I230" s="84"/>
      <c r="J230" s="85">
        <v>9</v>
      </c>
      <c r="K230" s="83"/>
    </row>
    <row r="231" spans="1:14" ht="16.5" customHeight="1">
      <c r="A231" s="400" t="s">
        <v>271</v>
      </c>
      <c r="B231" s="400"/>
      <c r="C231" s="400"/>
      <c r="D231" s="400"/>
      <c r="E231" s="400"/>
      <c r="F231" s="400"/>
      <c r="G231" s="400"/>
      <c r="H231" s="400"/>
      <c r="I231" s="400"/>
      <c r="J231" s="400"/>
    </row>
    <row r="232" spans="1:14" ht="16.5" customHeight="1">
      <c r="A232" s="407" t="s">
        <v>272</v>
      </c>
      <c r="B232" s="407"/>
      <c r="C232" s="407"/>
      <c r="D232" s="407"/>
      <c r="E232" s="407"/>
      <c r="F232" s="407"/>
      <c r="G232" s="407"/>
      <c r="H232" s="407"/>
      <c r="I232" s="407"/>
      <c r="J232" s="407"/>
    </row>
    <row r="233" spans="1:14" ht="16.5" customHeight="1">
      <c r="A233" s="400" t="s">
        <v>273</v>
      </c>
      <c r="B233" s="400"/>
      <c r="C233" s="400"/>
      <c r="D233" s="400"/>
      <c r="E233" s="400"/>
      <c r="F233" s="400"/>
      <c r="G233" s="400"/>
      <c r="H233" s="400"/>
      <c r="I233" s="400"/>
      <c r="J233" s="400"/>
    </row>
    <row r="234" spans="1:14" ht="16.5" customHeight="1">
      <c r="A234" s="58"/>
      <c r="B234" s="58"/>
      <c r="C234" s="58"/>
      <c r="D234" s="57"/>
      <c r="E234" s="57"/>
      <c r="F234" s="57"/>
      <c r="G234" s="57"/>
      <c r="H234" s="57"/>
      <c r="I234" s="57"/>
      <c r="J234" s="57"/>
    </row>
    <row r="235" spans="1:14" ht="16.5" customHeight="1">
      <c r="A235" s="343" t="s">
        <v>274</v>
      </c>
      <c r="B235" s="370" t="s">
        <v>275</v>
      </c>
      <c r="C235" s="370"/>
      <c r="D235" s="370"/>
      <c r="E235" s="370"/>
      <c r="F235" s="370"/>
      <c r="G235" s="370"/>
      <c r="H235" s="370"/>
      <c r="I235" s="370"/>
      <c r="J235" s="370"/>
    </row>
    <row r="236" spans="1:14" ht="18" customHeight="1">
      <c r="A236" s="343"/>
      <c r="B236" s="402" t="s">
        <v>276</v>
      </c>
      <c r="C236" s="403"/>
      <c r="D236" s="403"/>
      <c r="E236" s="403"/>
      <c r="F236" s="404" t="str">
        <f>[1]Mastersheet!A76</f>
        <v>37  Year  1  Month  16  Days</v>
      </c>
      <c r="G236" s="404"/>
      <c r="H236" s="404"/>
      <c r="I236" s="222" t="s">
        <v>687</v>
      </c>
      <c r="J236" s="223">
        <f>E248</f>
        <v>66</v>
      </c>
      <c r="N236" s="43" t="str">
        <f>[1]Pravesh!$T$184</f>
        <v>VII PAY</v>
      </c>
    </row>
    <row r="237" spans="1:14" ht="18" customHeight="1">
      <c r="A237" s="343"/>
      <c r="B237" s="374" t="str">
        <f>[1]Pravesh!$T$187</f>
        <v>Less than one year</v>
      </c>
      <c r="C237" s="374"/>
      <c r="D237" s="374"/>
      <c r="E237" s="86" t="s">
        <v>277</v>
      </c>
      <c r="F237" s="401" t="str">
        <f>[1]Pravesh!$U$187</f>
        <v xml:space="preserve">emoluments X 2 </v>
      </c>
      <c r="G237" s="401"/>
      <c r="H237" s="401"/>
      <c r="I237" s="365">
        <f>[1]Mastersheet!H70</f>
        <v>577319</v>
      </c>
      <c r="J237" s="365"/>
    </row>
    <row r="238" spans="1:14" ht="18" customHeight="1">
      <c r="A238" s="343"/>
      <c r="B238" s="374" t="str">
        <f>[1]Pravesh!$T$188</f>
        <v>One year or more but less than five years</v>
      </c>
      <c r="C238" s="374"/>
      <c r="D238" s="374"/>
      <c r="E238" s="375" t="s">
        <v>277</v>
      </c>
      <c r="F238" s="343" t="str">
        <f>[1]Pravesh!$U$188</f>
        <v xml:space="preserve">emoluments X 6 </v>
      </c>
      <c r="G238" s="343"/>
      <c r="H238" s="343"/>
      <c r="I238" s="365"/>
      <c r="J238" s="365"/>
    </row>
    <row r="239" spans="1:14" ht="16.2">
      <c r="A239" s="343"/>
      <c r="B239" s="374"/>
      <c r="C239" s="374"/>
      <c r="D239" s="374"/>
      <c r="E239" s="375"/>
      <c r="F239" s="343"/>
      <c r="G239" s="343"/>
      <c r="H239" s="343"/>
      <c r="I239" s="365"/>
      <c r="J239" s="365"/>
    </row>
    <row r="240" spans="1:14" ht="18" customHeight="1">
      <c r="A240" s="343"/>
      <c r="B240" s="374" t="str">
        <f>[1]Pravesh!$T$189</f>
        <v>Five years or more but less than elevan years</v>
      </c>
      <c r="C240" s="374"/>
      <c r="D240" s="374"/>
      <c r="E240" s="375" t="s">
        <v>277</v>
      </c>
      <c r="F240" s="343" t="str">
        <f>[1]Pravesh!$U$189</f>
        <v xml:space="preserve">emoluments X 12 </v>
      </c>
      <c r="G240" s="343"/>
      <c r="H240" s="343"/>
      <c r="I240" s="365"/>
      <c r="J240" s="365"/>
    </row>
    <row r="241" spans="1:13" ht="16.2">
      <c r="A241" s="343"/>
      <c r="B241" s="374"/>
      <c r="C241" s="374"/>
      <c r="D241" s="374"/>
      <c r="E241" s="375"/>
      <c r="F241" s="343"/>
      <c r="G241" s="343"/>
      <c r="H241" s="343"/>
      <c r="I241" s="365"/>
      <c r="J241" s="365"/>
    </row>
    <row r="242" spans="1:13" ht="18" customHeight="1">
      <c r="A242" s="343"/>
      <c r="B242" s="385" t="str">
        <f>[1]Pravesh!$T$190</f>
        <v>Elevan years or more but less than twenty years</v>
      </c>
      <c r="C242" s="386"/>
      <c r="D242" s="387"/>
      <c r="E242" s="375" t="s">
        <v>277</v>
      </c>
      <c r="F242" s="376" t="str">
        <f>[1]Pravesh!$U$190</f>
        <v>emoluments X 20</v>
      </c>
      <c r="G242" s="377"/>
      <c r="H242" s="378"/>
      <c r="I242" s="365"/>
      <c r="J242" s="365"/>
      <c r="M242" s="43">
        <f>179+17</f>
        <v>196</v>
      </c>
    </row>
    <row r="243" spans="1:13" ht="18" customHeight="1">
      <c r="A243" s="343"/>
      <c r="B243" s="388"/>
      <c r="C243" s="389"/>
      <c r="D243" s="390"/>
      <c r="E243" s="375"/>
      <c r="F243" s="379"/>
      <c r="G243" s="380"/>
      <c r="H243" s="381"/>
      <c r="I243" s="365"/>
      <c r="J243" s="365"/>
    </row>
    <row r="244" spans="1:13" ht="16.2">
      <c r="A244" s="343"/>
      <c r="B244" s="391"/>
      <c r="C244" s="392"/>
      <c r="D244" s="393"/>
      <c r="E244" s="375"/>
      <c r="F244" s="382"/>
      <c r="G244" s="383"/>
      <c r="H244" s="384"/>
      <c r="I244" s="365"/>
      <c r="J244" s="365"/>
    </row>
    <row r="245" spans="1:13" ht="16.2">
      <c r="A245" s="343"/>
      <c r="B245" s="374" t="str">
        <f>IF([1]Pravesh!$T$191&gt;0,[1]Pravesh!$T$191,"")</f>
        <v>Twenty years or more</v>
      </c>
      <c r="C245" s="374"/>
      <c r="D245" s="374"/>
      <c r="E245" s="375"/>
      <c r="F245" s="394" t="str">
        <f>IF([1]Pravesh!$U$191&gt;0,[1]Pravesh!$U$191,"")</f>
        <v>emoluments X Completed six emoluments monthly period of service/2</v>
      </c>
      <c r="G245" s="395"/>
      <c r="H245" s="396"/>
      <c r="I245" s="365"/>
      <c r="J245" s="365"/>
    </row>
    <row r="246" spans="1:13" ht="16.2">
      <c r="A246" s="343"/>
      <c r="B246" s="374"/>
      <c r="C246" s="374"/>
      <c r="D246" s="374"/>
      <c r="E246" s="375"/>
      <c r="F246" s="394"/>
      <c r="G246" s="395"/>
      <c r="H246" s="396"/>
      <c r="I246" s="365"/>
      <c r="J246" s="365"/>
    </row>
    <row r="247" spans="1:13" ht="16.2">
      <c r="A247" s="343"/>
      <c r="B247" s="374"/>
      <c r="C247" s="374"/>
      <c r="D247" s="374"/>
      <c r="E247" s="375"/>
      <c r="F247" s="397"/>
      <c r="G247" s="398"/>
      <c r="H247" s="399"/>
      <c r="I247" s="365"/>
      <c r="J247" s="365"/>
    </row>
    <row r="248" spans="1:13" ht="15.75" customHeight="1">
      <c r="A248" s="346"/>
      <c r="B248" s="348">
        <f>[1]Pravesh!C176</f>
        <v>34989</v>
      </c>
      <c r="C248" s="348"/>
      <c r="D248" s="87" t="s">
        <v>278</v>
      </c>
      <c r="E248" s="88">
        <f>[1]Pravesh!$T$192</f>
        <v>66</v>
      </c>
      <c r="F248" s="349" t="s">
        <v>277</v>
      </c>
      <c r="G248" s="351">
        <f>IF(B249="",ROUND(B248*E248,0),ROUND(B248*E248/B249,0))</f>
        <v>1154637</v>
      </c>
      <c r="H248" s="351"/>
      <c r="I248" s="224"/>
      <c r="J248" s="89"/>
    </row>
    <row r="249" spans="1:13" ht="15.75" customHeight="1">
      <c r="A249" s="347"/>
      <c r="B249" s="353">
        <f>IF(E248&gt;20,2,"")</f>
        <v>2</v>
      </c>
      <c r="C249" s="353"/>
      <c r="D249" s="353"/>
      <c r="E249" s="353"/>
      <c r="F249" s="350"/>
      <c r="G249" s="352"/>
      <c r="H249" s="352"/>
      <c r="I249" s="225"/>
      <c r="J249" s="90"/>
    </row>
    <row r="250" spans="1:13" ht="16.2">
      <c r="A250" s="347"/>
      <c r="B250" s="91"/>
      <c r="C250" s="91"/>
      <c r="D250" s="354" t="s">
        <v>279</v>
      </c>
      <c r="E250" s="354"/>
      <c r="F250" s="354"/>
      <c r="G250" s="373">
        <f>[1]Pravesh!E167</f>
        <v>2000000</v>
      </c>
      <c r="H250" s="373"/>
      <c r="I250" s="225"/>
      <c r="J250" s="92"/>
    </row>
    <row r="251" spans="1:13" ht="16.2">
      <c r="A251" s="347"/>
      <c r="B251" s="91"/>
      <c r="C251" s="91"/>
      <c r="D251" s="354" t="s">
        <v>280</v>
      </c>
      <c r="E251" s="354"/>
      <c r="F251" s="354"/>
      <c r="G251" s="373">
        <f>MIN(G248:H250)</f>
        <v>1154637</v>
      </c>
      <c r="H251" s="373"/>
      <c r="I251" s="225"/>
      <c r="J251" s="92"/>
    </row>
    <row r="252" spans="1:13" ht="16.2" customHeight="1">
      <c r="A252" s="347"/>
      <c r="B252" s="528" t="str">
        <f>[1]Pravesh!F248</f>
        <v>[Adjusted amount  Under rule 101 (1)  Rs.  NIL    and other than rule 101(1)  Rs.  NIL  =  Total  Rs.  0  ]</v>
      </c>
      <c r="C252" s="528"/>
      <c r="D252" s="528"/>
      <c r="E252" s="528"/>
      <c r="F252" s="528"/>
      <c r="G252" s="528"/>
      <c r="H252" s="528"/>
      <c r="I252" s="528"/>
      <c r="J252" s="529"/>
    </row>
    <row r="253" spans="1:13" ht="16.2">
      <c r="A253" s="347"/>
      <c r="B253" s="528"/>
      <c r="C253" s="528"/>
      <c r="D253" s="528"/>
      <c r="E253" s="528"/>
      <c r="F253" s="528"/>
      <c r="G253" s="528"/>
      <c r="H253" s="528"/>
      <c r="I253" s="528"/>
      <c r="J253" s="529"/>
    </row>
    <row r="254" spans="1:13" ht="16.2">
      <c r="A254" s="93" t="s">
        <v>281</v>
      </c>
      <c r="B254" s="366" t="s">
        <v>282</v>
      </c>
      <c r="C254" s="366"/>
      <c r="D254" s="366"/>
      <c r="E254" s="366"/>
      <c r="F254" s="366"/>
      <c r="G254" s="366"/>
      <c r="H254" s="366"/>
      <c r="I254" s="366"/>
      <c r="J254" s="366"/>
    </row>
    <row r="255" spans="1:13" ht="16.5" customHeight="1">
      <c r="A255" s="367" t="s">
        <v>283</v>
      </c>
      <c r="B255" s="370" t="s">
        <v>284</v>
      </c>
      <c r="C255" s="370"/>
      <c r="D255" s="370"/>
      <c r="E255" s="370"/>
      <c r="F255" s="370"/>
      <c r="G255" s="370"/>
      <c r="H255" s="370"/>
      <c r="I255" s="370"/>
      <c r="J255" s="370"/>
    </row>
    <row r="256" spans="1:13" ht="16.5" customHeight="1">
      <c r="A256" s="368"/>
      <c r="B256" s="371" t="s">
        <v>285</v>
      </c>
      <c r="C256" s="371"/>
      <c r="D256" s="371"/>
      <c r="E256" s="371"/>
      <c r="F256" s="371"/>
      <c r="G256" s="371"/>
      <c r="H256" s="371"/>
      <c r="I256" s="371"/>
      <c r="J256" s="371"/>
    </row>
    <row r="257" spans="1:10" ht="16.5" customHeight="1">
      <c r="A257" s="368"/>
      <c r="B257" s="54" t="s">
        <v>108</v>
      </c>
      <c r="C257" s="340" t="s">
        <v>286</v>
      </c>
      <c r="D257" s="340"/>
      <c r="E257" s="340"/>
      <c r="F257" s="340"/>
      <c r="G257" s="340"/>
      <c r="H257" s="340"/>
      <c r="I257" s="372">
        <f>[1]Pravesh!J159</f>
        <v>16350</v>
      </c>
      <c r="J257" s="372"/>
    </row>
    <row r="258" spans="1:10" ht="16.5" customHeight="1">
      <c r="A258" s="368"/>
      <c r="B258" s="44" t="s">
        <v>110</v>
      </c>
      <c r="C258" s="340" t="s">
        <v>287</v>
      </c>
      <c r="D258" s="340"/>
      <c r="E258" s="340"/>
      <c r="F258" s="340"/>
      <c r="G258" s="340"/>
      <c r="H258" s="340"/>
      <c r="I258" s="372">
        <f>[1]Pravesh!J160</f>
        <v>8850</v>
      </c>
      <c r="J258" s="372"/>
    </row>
    <row r="259" spans="1:10" ht="16.5" customHeight="1">
      <c r="A259" s="368"/>
      <c r="B259" s="44" t="s">
        <v>138</v>
      </c>
      <c r="C259" s="340" t="s">
        <v>288</v>
      </c>
      <c r="D259" s="340"/>
      <c r="E259" s="340"/>
      <c r="F259" s="340"/>
      <c r="G259" s="340"/>
      <c r="H259" s="340"/>
      <c r="I259" s="372">
        <f>[1]Pravesh!J162</f>
        <v>19620</v>
      </c>
      <c r="J259" s="372"/>
    </row>
    <row r="260" spans="1:10" ht="16.5" customHeight="1">
      <c r="A260" s="368"/>
      <c r="B260" s="345" t="s">
        <v>289</v>
      </c>
      <c r="C260" s="345"/>
      <c r="D260" s="345"/>
      <c r="E260" s="345"/>
      <c r="F260" s="345"/>
      <c r="G260" s="345"/>
      <c r="H260" s="345"/>
      <c r="I260" s="365">
        <f>[1]Pravesh!J157</f>
        <v>16350</v>
      </c>
      <c r="J260" s="365"/>
    </row>
    <row r="261" spans="1:10" ht="16.5" customHeight="1">
      <c r="A261" s="369"/>
      <c r="B261" s="345"/>
      <c r="C261" s="345"/>
      <c r="D261" s="345"/>
      <c r="E261" s="345"/>
      <c r="F261" s="345"/>
      <c r="G261" s="345"/>
      <c r="H261" s="345"/>
      <c r="I261" s="365"/>
      <c r="J261" s="365"/>
    </row>
    <row r="262" spans="1:10" ht="16.5" customHeight="1">
      <c r="A262" s="355" t="s">
        <v>261</v>
      </c>
      <c r="B262" s="358" t="s">
        <v>290</v>
      </c>
      <c r="C262" s="358"/>
      <c r="D262" s="358"/>
      <c r="E262" s="358"/>
      <c r="F262" s="358"/>
      <c r="G262" s="358"/>
      <c r="H262" s="358"/>
      <c r="I262" s="358"/>
      <c r="J262" s="358"/>
    </row>
    <row r="263" spans="1:10" ht="16.2">
      <c r="A263" s="356"/>
      <c r="B263" s="358"/>
      <c r="C263" s="358"/>
      <c r="D263" s="358"/>
      <c r="E263" s="358"/>
      <c r="F263" s="358"/>
      <c r="G263" s="358"/>
      <c r="H263" s="358"/>
      <c r="I263" s="358"/>
      <c r="J263" s="358"/>
    </row>
    <row r="264" spans="1:10" ht="16.5" customHeight="1">
      <c r="A264" s="356"/>
      <c r="B264" s="341" t="s">
        <v>157</v>
      </c>
      <c r="C264" s="341">
        <v>1</v>
      </c>
      <c r="D264" s="359" t="s">
        <v>291</v>
      </c>
      <c r="E264" s="360"/>
      <c r="F264" s="361"/>
      <c r="G264" s="343" t="s">
        <v>292</v>
      </c>
      <c r="H264" s="343"/>
      <c r="I264" s="365">
        <f>IF([1]Mastersheet!$H$60="NO","N.A.",IF([1]Pravesh!B144&gt;7,[1]Pravesh!B145,"NIL"))</f>
        <v>16350</v>
      </c>
      <c r="J264" s="365"/>
    </row>
    <row r="265" spans="1:10" ht="16.5" customHeight="1">
      <c r="A265" s="356"/>
      <c r="B265" s="341"/>
      <c r="C265" s="341"/>
      <c r="D265" s="362"/>
      <c r="E265" s="363"/>
      <c r="F265" s="364"/>
      <c r="G265" s="343">
        <v>2</v>
      </c>
      <c r="H265" s="343"/>
      <c r="I265" s="365"/>
      <c r="J265" s="365"/>
    </row>
    <row r="266" spans="1:10" ht="16.5" customHeight="1">
      <c r="A266" s="356"/>
      <c r="B266" s="341"/>
      <c r="C266" s="341">
        <v>2</v>
      </c>
      <c r="D266" s="345" t="s">
        <v>293</v>
      </c>
      <c r="E266" s="345"/>
      <c r="F266" s="345"/>
      <c r="G266" s="342" t="s">
        <v>294</v>
      </c>
      <c r="H266" s="342"/>
      <c r="I266" s="365">
        <f>IF([1]Pravesh!B144&gt;7,[1]Pravesh!J162,"NIL")</f>
        <v>19620</v>
      </c>
      <c r="J266" s="365"/>
    </row>
    <row r="267" spans="1:10" ht="16.5" customHeight="1">
      <c r="A267" s="356"/>
      <c r="B267" s="341"/>
      <c r="C267" s="341"/>
      <c r="D267" s="345"/>
      <c r="E267" s="345"/>
      <c r="F267" s="345"/>
      <c r="G267" s="342"/>
      <c r="H267" s="342"/>
      <c r="I267" s="365"/>
      <c r="J267" s="365"/>
    </row>
    <row r="268" spans="1:10" ht="16.5" customHeight="1">
      <c r="A268" s="356"/>
      <c r="B268" s="341"/>
      <c r="C268" s="345" t="s">
        <v>295</v>
      </c>
      <c r="D268" s="345"/>
      <c r="E268" s="345"/>
      <c r="F268" s="345"/>
      <c r="G268" s="345"/>
      <c r="H268" s="345"/>
      <c r="I268" s="365">
        <f>MIN(I264:J267)</f>
        <v>16350</v>
      </c>
      <c r="J268" s="365"/>
    </row>
    <row r="269" spans="1:10" ht="16.5" customHeight="1">
      <c r="A269" s="356"/>
      <c r="B269" s="341" t="s">
        <v>158</v>
      </c>
      <c r="C269" s="340" t="s">
        <v>296</v>
      </c>
      <c r="D269" s="340"/>
      <c r="E269" s="340"/>
      <c r="F269" s="340"/>
      <c r="G269" s="340"/>
      <c r="H269" s="340"/>
      <c r="I269" s="340"/>
      <c r="J269" s="340"/>
    </row>
    <row r="270" spans="1:10" ht="16.5" customHeight="1">
      <c r="A270" s="356"/>
      <c r="B270" s="341"/>
      <c r="C270" s="341">
        <v>1</v>
      </c>
      <c r="D270" s="342" t="s">
        <v>291</v>
      </c>
      <c r="E270" s="342"/>
      <c r="F270" s="342"/>
      <c r="G270" s="343" t="s">
        <v>292</v>
      </c>
      <c r="H270" s="343"/>
      <c r="I270" s="344" t="s">
        <v>7</v>
      </c>
      <c r="J270" s="344"/>
    </row>
    <row r="271" spans="1:10" ht="16.5" customHeight="1">
      <c r="A271" s="356"/>
      <c r="B271" s="341"/>
      <c r="C271" s="341"/>
      <c r="D271" s="342"/>
      <c r="E271" s="342"/>
      <c r="F271" s="342"/>
      <c r="G271" s="343">
        <v>2</v>
      </c>
      <c r="H271" s="343"/>
      <c r="I271" s="344"/>
      <c r="J271" s="344"/>
    </row>
    <row r="272" spans="1:10" ht="16.5" customHeight="1">
      <c r="A272" s="356"/>
      <c r="B272" s="341"/>
      <c r="C272" s="341">
        <v>2</v>
      </c>
      <c r="D272" s="345" t="s">
        <v>297</v>
      </c>
      <c r="E272" s="345"/>
      <c r="F272" s="345"/>
      <c r="G272" s="342" t="s">
        <v>298</v>
      </c>
      <c r="H272" s="342"/>
      <c r="I272" s="344" t="s">
        <v>7</v>
      </c>
      <c r="J272" s="344"/>
    </row>
    <row r="273" spans="1:10" ht="16.5" customHeight="1">
      <c r="A273" s="356"/>
      <c r="B273" s="341"/>
      <c r="C273" s="341"/>
      <c r="D273" s="345"/>
      <c r="E273" s="345"/>
      <c r="F273" s="345"/>
      <c r="G273" s="342"/>
      <c r="H273" s="342"/>
      <c r="I273" s="344"/>
      <c r="J273" s="344"/>
    </row>
    <row r="274" spans="1:10" ht="16.5" customHeight="1">
      <c r="A274" s="356"/>
      <c r="B274" s="341"/>
      <c r="C274" s="345" t="s">
        <v>295</v>
      </c>
      <c r="D274" s="345"/>
      <c r="E274" s="345"/>
      <c r="F274" s="345"/>
      <c r="G274" s="345"/>
      <c r="H274" s="345"/>
      <c r="I274" s="344" t="s">
        <v>7</v>
      </c>
      <c r="J274" s="344"/>
    </row>
    <row r="275" spans="1:10" ht="16.5" customHeight="1">
      <c r="A275" s="357"/>
      <c r="B275" s="340" t="s">
        <v>299</v>
      </c>
      <c r="C275" s="340"/>
      <c r="D275" s="340"/>
      <c r="E275" s="340"/>
      <c r="F275" s="340"/>
      <c r="G275" s="340"/>
      <c r="H275" s="340"/>
      <c r="I275" s="340"/>
      <c r="J275" s="340"/>
    </row>
  </sheetData>
  <mergeCells count="387">
    <mergeCell ref="B252:J253"/>
    <mergeCell ref="A2:J2"/>
    <mergeCell ref="A3:J3"/>
    <mergeCell ref="A4:J6"/>
    <mergeCell ref="A7:J7"/>
    <mergeCell ref="A8:J8"/>
    <mergeCell ref="A9:J9"/>
    <mergeCell ref="B13:G13"/>
    <mergeCell ref="H13:J13"/>
    <mergeCell ref="B14:G14"/>
    <mergeCell ref="H14:J14"/>
    <mergeCell ref="B15:G15"/>
    <mergeCell ref="H15:J15"/>
    <mergeCell ref="B10:G10"/>
    <mergeCell ref="H10:J10"/>
    <mergeCell ref="A11:A12"/>
    <mergeCell ref="B11:G12"/>
    <mergeCell ref="H11:J11"/>
    <mergeCell ref="H12:J12"/>
    <mergeCell ref="A16:A17"/>
    <mergeCell ref="B16:G17"/>
    <mergeCell ref="H16:J17"/>
    <mergeCell ref="A18:A20"/>
    <mergeCell ref="B18:J18"/>
    <mergeCell ref="C19:G19"/>
    <mergeCell ref="H19:J19"/>
    <mergeCell ref="C20:G20"/>
    <mergeCell ref="H20:J20"/>
    <mergeCell ref="I24:J24"/>
    <mergeCell ref="I25:J25"/>
    <mergeCell ref="C26:C27"/>
    <mergeCell ref="D26:G27"/>
    <mergeCell ref="I26:J26"/>
    <mergeCell ref="I27:J27"/>
    <mergeCell ref="A21:A22"/>
    <mergeCell ref="C21:G21"/>
    <mergeCell ref="H21:J21"/>
    <mergeCell ref="C22:G22"/>
    <mergeCell ref="H22:J22"/>
    <mergeCell ref="A23:A30"/>
    <mergeCell ref="B23:J23"/>
    <mergeCell ref="B24:B27"/>
    <mergeCell ref="C24:C25"/>
    <mergeCell ref="D24:G25"/>
    <mergeCell ref="B28:B30"/>
    <mergeCell ref="C28:G30"/>
    <mergeCell ref="H29:H30"/>
    <mergeCell ref="I29:I30"/>
    <mergeCell ref="J29:J30"/>
    <mergeCell ref="A31:A35"/>
    <mergeCell ref="B31:J31"/>
    <mergeCell ref="B32:B33"/>
    <mergeCell ref="C32:G33"/>
    <mergeCell ref="H32:J32"/>
    <mergeCell ref="H33:J33"/>
    <mergeCell ref="B34:B35"/>
    <mergeCell ref="C34:G35"/>
    <mergeCell ref="I34:J34"/>
    <mergeCell ref="I35:J35"/>
    <mergeCell ref="A48:A49"/>
    <mergeCell ref="B48:H49"/>
    <mergeCell ref="I48:J49"/>
    <mergeCell ref="B40:G40"/>
    <mergeCell ref="A41:A44"/>
    <mergeCell ref="B41:J41"/>
    <mergeCell ref="B42:G42"/>
    <mergeCell ref="B43:G43"/>
    <mergeCell ref="B44:G44"/>
    <mergeCell ref="A36:A40"/>
    <mergeCell ref="B36:J36"/>
    <mergeCell ref="B37:G38"/>
    <mergeCell ref="H37:J38"/>
    <mergeCell ref="B39:G39"/>
    <mergeCell ref="A45:A46"/>
    <mergeCell ref="B45:H46"/>
    <mergeCell ref="I45:J46"/>
    <mergeCell ref="A47:J47"/>
    <mergeCell ref="C67:H67"/>
    <mergeCell ref="B68:H68"/>
    <mergeCell ref="I56:J58"/>
    <mergeCell ref="B59:H59"/>
    <mergeCell ref="I59:J59"/>
    <mergeCell ref="A60:A61"/>
    <mergeCell ref="B60:H61"/>
    <mergeCell ref="I60:J61"/>
    <mergeCell ref="A50:A58"/>
    <mergeCell ref="B50:J50"/>
    <mergeCell ref="B51:B52"/>
    <mergeCell ref="C51:H52"/>
    <mergeCell ref="I51:J52"/>
    <mergeCell ref="B53:B55"/>
    <mergeCell ref="C53:H55"/>
    <mergeCell ref="I53:J55"/>
    <mergeCell ref="B56:B58"/>
    <mergeCell ref="C56:H58"/>
    <mergeCell ref="C74:F74"/>
    <mergeCell ref="G74:H74"/>
    <mergeCell ref="C75:F75"/>
    <mergeCell ref="G75:H75"/>
    <mergeCell ref="C76:H76"/>
    <mergeCell ref="I76:J76"/>
    <mergeCell ref="I68:J68"/>
    <mergeCell ref="A69:A76"/>
    <mergeCell ref="B69:B70"/>
    <mergeCell ref="C69:J70"/>
    <mergeCell ref="B71:F72"/>
    <mergeCell ref="G71:H72"/>
    <mergeCell ref="I71:I72"/>
    <mergeCell ref="J71:J72"/>
    <mergeCell ref="C73:F73"/>
    <mergeCell ref="G73:H73"/>
    <mergeCell ref="A62:A68"/>
    <mergeCell ref="B62:H62"/>
    <mergeCell ref="C63:H63"/>
    <mergeCell ref="C64:H64"/>
    <mergeCell ref="I64:I65"/>
    <mergeCell ref="J64:J65"/>
    <mergeCell ref="C65:H65"/>
    <mergeCell ref="C66:H66"/>
    <mergeCell ref="A77:A79"/>
    <mergeCell ref="B77:H79"/>
    <mergeCell ref="I77:J79"/>
    <mergeCell ref="A80:A94"/>
    <mergeCell ref="B80:J80"/>
    <mergeCell ref="B81:B82"/>
    <mergeCell ref="C81:H82"/>
    <mergeCell ref="I81:J82"/>
    <mergeCell ref="C83:H83"/>
    <mergeCell ref="I83:J83"/>
    <mergeCell ref="B92:D92"/>
    <mergeCell ref="I92:J92"/>
    <mergeCell ref="B93:D93"/>
    <mergeCell ref="I93:J93"/>
    <mergeCell ref="B94:J94"/>
    <mergeCell ref="A95:J95"/>
    <mergeCell ref="B84:B86"/>
    <mergeCell ref="C84:H85"/>
    <mergeCell ref="I84:J85"/>
    <mergeCell ref="C86:J86"/>
    <mergeCell ref="B87:D91"/>
    <mergeCell ref="E87:E91"/>
    <mergeCell ref="F87:F91"/>
    <mergeCell ref="G87:G91"/>
    <mergeCell ref="H87:H91"/>
    <mergeCell ref="I87:J91"/>
    <mergeCell ref="B96:H96"/>
    <mergeCell ref="I96:J96"/>
    <mergeCell ref="A97:A103"/>
    <mergeCell ref="B97:B100"/>
    <mergeCell ref="C97:J97"/>
    <mergeCell ref="C98:C99"/>
    <mergeCell ref="D98:H99"/>
    <mergeCell ref="I98:J99"/>
    <mergeCell ref="D100:H100"/>
    <mergeCell ref="I100:J100"/>
    <mergeCell ref="A104:A109"/>
    <mergeCell ref="B104:J104"/>
    <mergeCell ref="B105:F105"/>
    <mergeCell ref="G105:J105"/>
    <mergeCell ref="B106:F107"/>
    <mergeCell ref="G106:J107"/>
    <mergeCell ref="B108:F109"/>
    <mergeCell ref="G108:J109"/>
    <mergeCell ref="B101:B103"/>
    <mergeCell ref="C101:F101"/>
    <mergeCell ref="G101:H101"/>
    <mergeCell ref="I101:J101"/>
    <mergeCell ref="D102:E102"/>
    <mergeCell ref="G102:H102"/>
    <mergeCell ref="I102:J102"/>
    <mergeCell ref="D103:E103"/>
    <mergeCell ref="G103:H103"/>
    <mergeCell ref="I103:J103"/>
    <mergeCell ref="A121:A123"/>
    <mergeCell ref="B121:H123"/>
    <mergeCell ref="I121:J121"/>
    <mergeCell ref="A124:B124"/>
    <mergeCell ref="I116:J117"/>
    <mergeCell ref="B118:H118"/>
    <mergeCell ref="I118:J118"/>
    <mergeCell ref="A119:A120"/>
    <mergeCell ref="B119:H120"/>
    <mergeCell ref="I119:J120"/>
    <mergeCell ref="A110:A117"/>
    <mergeCell ref="B110:J110"/>
    <mergeCell ref="B111:B112"/>
    <mergeCell ref="C111:H112"/>
    <mergeCell ref="I111:J112"/>
    <mergeCell ref="B113:B115"/>
    <mergeCell ref="C113:H115"/>
    <mergeCell ref="I113:J115"/>
    <mergeCell ref="B116:B117"/>
    <mergeCell ref="C116:H117"/>
    <mergeCell ref="I122:J123"/>
    <mergeCell ref="B133:B134"/>
    <mergeCell ref="C133:H134"/>
    <mergeCell ref="I133:J134"/>
    <mergeCell ref="B135:B136"/>
    <mergeCell ref="C135:H136"/>
    <mergeCell ref="I135:J136"/>
    <mergeCell ref="A125:B125"/>
    <mergeCell ref="H125:J125"/>
    <mergeCell ref="A128:J128"/>
    <mergeCell ref="B129:J129"/>
    <mergeCell ref="A130:I130"/>
    <mergeCell ref="A131:I131"/>
    <mergeCell ref="A144:J144"/>
    <mergeCell ref="B145:J145"/>
    <mergeCell ref="B146:J146"/>
    <mergeCell ref="B147:J147"/>
    <mergeCell ref="B148:J148"/>
    <mergeCell ref="B149:J149"/>
    <mergeCell ref="C137:H137"/>
    <mergeCell ref="I137:J137"/>
    <mergeCell ref="C138:H138"/>
    <mergeCell ref="I138:J138"/>
    <mergeCell ref="A140:B140"/>
    <mergeCell ref="A141:B141"/>
    <mergeCell ref="H141:J141"/>
    <mergeCell ref="A157:A159"/>
    <mergeCell ref="B157:J157"/>
    <mergeCell ref="C158:G158"/>
    <mergeCell ref="H158:J158"/>
    <mergeCell ref="C159:G159"/>
    <mergeCell ref="H159:J159"/>
    <mergeCell ref="B150:J150"/>
    <mergeCell ref="B151:J151"/>
    <mergeCell ref="B152:J152"/>
    <mergeCell ref="A154:J154"/>
    <mergeCell ref="A155:J155"/>
    <mergeCell ref="A156:J156"/>
    <mergeCell ref="A163:A166"/>
    <mergeCell ref="B163:G164"/>
    <mergeCell ref="H163:H164"/>
    <mergeCell ref="I163:J163"/>
    <mergeCell ref="C165:G165"/>
    <mergeCell ref="C166:G166"/>
    <mergeCell ref="A160:A162"/>
    <mergeCell ref="C160:H160"/>
    <mergeCell ref="I160:J160"/>
    <mergeCell ref="B161:B162"/>
    <mergeCell ref="C161:H162"/>
    <mergeCell ref="I161:J162"/>
    <mergeCell ref="A174:A175"/>
    <mergeCell ref="B174:G175"/>
    <mergeCell ref="H174:J175"/>
    <mergeCell ref="B167:H167"/>
    <mergeCell ref="I167:J167"/>
    <mergeCell ref="A168:A169"/>
    <mergeCell ref="B168:H169"/>
    <mergeCell ref="I168:J169"/>
    <mergeCell ref="A170:J170"/>
    <mergeCell ref="B176:G176"/>
    <mergeCell ref="H176:J176"/>
    <mergeCell ref="B177:G177"/>
    <mergeCell ref="H177:J177"/>
    <mergeCell ref="B178:G178"/>
    <mergeCell ref="H178:J178"/>
    <mergeCell ref="B172:G172"/>
    <mergeCell ref="H172:J172"/>
    <mergeCell ref="B173:G173"/>
    <mergeCell ref="H173:J173"/>
    <mergeCell ref="A185:B185"/>
    <mergeCell ref="A186:B186"/>
    <mergeCell ref="H186:J186"/>
    <mergeCell ref="A189:J189"/>
    <mergeCell ref="A190:J190"/>
    <mergeCell ref="A191:J191"/>
    <mergeCell ref="A179:A180"/>
    <mergeCell ref="B179:G180"/>
    <mergeCell ref="H179:J180"/>
    <mergeCell ref="B181:G181"/>
    <mergeCell ref="H181:J181"/>
    <mergeCell ref="A182:A183"/>
    <mergeCell ref="B182:G183"/>
    <mergeCell ref="H182:J183"/>
    <mergeCell ref="A198:D198"/>
    <mergeCell ref="B199:D200"/>
    <mergeCell ref="B201:D201"/>
    <mergeCell ref="A202:A204"/>
    <mergeCell ref="B203:D203"/>
    <mergeCell ref="B204:D204"/>
    <mergeCell ref="A193:G193"/>
    <mergeCell ref="H193:J193"/>
    <mergeCell ref="A194:G194"/>
    <mergeCell ref="H194:J194"/>
    <mergeCell ref="A195:D197"/>
    <mergeCell ref="E195:E197"/>
    <mergeCell ref="F195:F197"/>
    <mergeCell ref="G195:H196"/>
    <mergeCell ref="I195:I197"/>
    <mergeCell ref="J195:J197"/>
    <mergeCell ref="B212:D212"/>
    <mergeCell ref="B213:D213"/>
    <mergeCell ref="B214:D214"/>
    <mergeCell ref="B215:D215"/>
    <mergeCell ref="B216:D216"/>
    <mergeCell ref="B217:D217"/>
    <mergeCell ref="A205:A208"/>
    <mergeCell ref="B205:D205"/>
    <mergeCell ref="B206:D206"/>
    <mergeCell ref="B207:D207"/>
    <mergeCell ref="B208:D208"/>
    <mergeCell ref="A209:A211"/>
    <mergeCell ref="B209:D209"/>
    <mergeCell ref="B210:D210"/>
    <mergeCell ref="B211:D211"/>
    <mergeCell ref="B225:F225"/>
    <mergeCell ref="B226:F226"/>
    <mergeCell ref="B227:F227"/>
    <mergeCell ref="A228:J229"/>
    <mergeCell ref="A231:J231"/>
    <mergeCell ref="A232:J232"/>
    <mergeCell ref="B218:D218"/>
    <mergeCell ref="B219:D219"/>
    <mergeCell ref="B220:D220"/>
    <mergeCell ref="A221:J221"/>
    <mergeCell ref="A222:J222"/>
    <mergeCell ref="B224:F224"/>
    <mergeCell ref="A233:J233"/>
    <mergeCell ref="A235:A247"/>
    <mergeCell ref="B235:J235"/>
    <mergeCell ref="B237:D237"/>
    <mergeCell ref="F237:H237"/>
    <mergeCell ref="I237:J247"/>
    <mergeCell ref="B238:D239"/>
    <mergeCell ref="E238:E239"/>
    <mergeCell ref="B236:E236"/>
    <mergeCell ref="F236:H236"/>
    <mergeCell ref="G250:H250"/>
    <mergeCell ref="D251:F251"/>
    <mergeCell ref="G251:H251"/>
    <mergeCell ref="F238:H239"/>
    <mergeCell ref="B240:D241"/>
    <mergeCell ref="E240:E241"/>
    <mergeCell ref="F240:H241"/>
    <mergeCell ref="E242:E247"/>
    <mergeCell ref="F242:H244"/>
    <mergeCell ref="B242:D244"/>
    <mergeCell ref="B245:D247"/>
    <mergeCell ref="F245:H247"/>
    <mergeCell ref="C258:H258"/>
    <mergeCell ref="I258:J258"/>
    <mergeCell ref="C259:H259"/>
    <mergeCell ref="I266:J267"/>
    <mergeCell ref="C268:H268"/>
    <mergeCell ref="I268:J268"/>
    <mergeCell ref="I259:J259"/>
    <mergeCell ref="I260:J261"/>
    <mergeCell ref="I272:J273"/>
    <mergeCell ref="A248:A253"/>
    <mergeCell ref="B248:C248"/>
    <mergeCell ref="F248:F249"/>
    <mergeCell ref="G248:H249"/>
    <mergeCell ref="B249:E249"/>
    <mergeCell ref="D250:F250"/>
    <mergeCell ref="G265:H265"/>
    <mergeCell ref="C266:C267"/>
    <mergeCell ref="D266:F267"/>
    <mergeCell ref="G266:H267"/>
    <mergeCell ref="B260:H261"/>
    <mergeCell ref="A262:A275"/>
    <mergeCell ref="B262:J263"/>
    <mergeCell ref="B264:B268"/>
    <mergeCell ref="C264:C265"/>
    <mergeCell ref="D264:F265"/>
    <mergeCell ref="G264:H264"/>
    <mergeCell ref="I264:J265"/>
    <mergeCell ref="B254:J254"/>
    <mergeCell ref="A255:A261"/>
    <mergeCell ref="B255:J255"/>
    <mergeCell ref="B256:J256"/>
    <mergeCell ref="C257:H257"/>
    <mergeCell ref="I257:J257"/>
    <mergeCell ref="B275:J275"/>
    <mergeCell ref="B269:B274"/>
    <mergeCell ref="C269:J269"/>
    <mergeCell ref="C270:C271"/>
    <mergeCell ref="D270:F271"/>
    <mergeCell ref="G270:H270"/>
    <mergeCell ref="I270:J271"/>
    <mergeCell ref="G271:H271"/>
    <mergeCell ref="C272:C273"/>
    <mergeCell ref="D272:F273"/>
    <mergeCell ref="G272:H273"/>
    <mergeCell ref="C274:H274"/>
    <mergeCell ref="I274:J274"/>
  </mergeCells>
  <pageMargins left="0.56000000000000005" right="0.36" top="0.61" bottom="0.49" header="0.5" footer="0.47"/>
  <pageSetup paperSize="9" scale="94" orientation="portrait" r:id="rId1"/>
  <headerFooter alignWithMargins="0">
    <oddFooter>&amp;L16.18.1.22.5.19.8√97263.0458756048</oddFooter>
  </headerFooter>
  <rowBreaks count="5" manualBreakCount="5">
    <brk id="46" max="9" man="1"/>
    <brk id="94" max="9" man="1"/>
    <brk id="142" max="9" man="1"/>
    <brk id="187" max="9" man="1"/>
    <brk id="229" max="9" man="1"/>
  </rowBreaks>
  <drawing r:id="rId2"/>
</worksheet>
</file>

<file path=xl/worksheets/sheet6.xml><?xml version="1.0" encoding="utf-8"?>
<worksheet xmlns="http://schemas.openxmlformats.org/spreadsheetml/2006/main" xmlns:r="http://schemas.openxmlformats.org/officeDocument/2006/relationships">
  <sheetPr codeName="Sheet13"/>
  <dimension ref="A1:L65"/>
  <sheetViews>
    <sheetView view="pageBreakPreview" topLeftCell="A46" workbookViewId="0">
      <selection activeCell="A39" sqref="A39:I39"/>
    </sheetView>
  </sheetViews>
  <sheetFormatPr defaultColWidth="9.109375" defaultRowHeight="16.2"/>
  <cols>
    <col min="1" max="1" width="7" style="94" bestFit="1" customWidth="1"/>
    <col min="2" max="2" width="7.6640625" style="94" customWidth="1"/>
    <col min="3" max="4" width="9.109375" style="95"/>
    <col min="5" max="5" width="22.44140625" style="95" customWidth="1"/>
    <col min="6" max="16384" width="9.109375" style="95"/>
  </cols>
  <sheetData>
    <row r="1" spans="1:12">
      <c r="I1" s="95">
        <v>10</v>
      </c>
    </row>
    <row r="2" spans="1:12">
      <c r="A2" s="620" t="s">
        <v>300</v>
      </c>
      <c r="B2" s="620"/>
      <c r="C2" s="620"/>
      <c r="D2" s="620"/>
      <c r="E2" s="620"/>
      <c r="F2" s="620"/>
      <c r="G2" s="620"/>
      <c r="H2" s="620"/>
      <c r="I2" s="620"/>
    </row>
    <row r="3" spans="1:12">
      <c r="A3" s="621" t="s">
        <v>301</v>
      </c>
      <c r="B3" s="621"/>
      <c r="C3" s="621"/>
      <c r="D3" s="621"/>
      <c r="E3" s="621"/>
      <c r="F3" s="621"/>
      <c r="G3" s="621"/>
      <c r="H3" s="621"/>
      <c r="I3" s="621"/>
    </row>
    <row r="4" spans="1:12">
      <c r="A4" s="620"/>
      <c r="B4" s="620"/>
      <c r="C4" s="620"/>
      <c r="D4" s="620"/>
      <c r="E4" s="620"/>
      <c r="F4" s="620"/>
      <c r="G4" s="620"/>
      <c r="H4" s="620"/>
      <c r="I4" s="620"/>
    </row>
    <row r="5" spans="1:12" ht="15.75" customHeight="1">
      <c r="A5" s="622" t="s">
        <v>302</v>
      </c>
      <c r="B5" s="622"/>
      <c r="C5" s="622"/>
      <c r="D5" s="622"/>
      <c r="E5" s="622"/>
      <c r="F5" s="622"/>
      <c r="G5" s="622"/>
      <c r="H5" s="622"/>
      <c r="I5" s="622"/>
      <c r="K5" s="625" t="s">
        <v>303</v>
      </c>
      <c r="L5" s="625"/>
    </row>
    <row r="6" spans="1:12" ht="17.25" customHeight="1">
      <c r="A6" s="623"/>
      <c r="B6" s="623"/>
      <c r="C6" s="623"/>
      <c r="D6" s="623"/>
      <c r="E6" s="623"/>
      <c r="F6" s="623"/>
      <c r="G6" s="623"/>
      <c r="H6" s="623"/>
      <c r="I6" s="623"/>
      <c r="K6" s="626" t="s">
        <v>304</v>
      </c>
      <c r="L6" s="626"/>
    </row>
    <row r="7" spans="1:12">
      <c r="A7" s="557">
        <v>1</v>
      </c>
      <c r="B7" s="609" t="s">
        <v>305</v>
      </c>
      <c r="C7" s="610"/>
      <c r="D7" s="610"/>
      <c r="E7" s="610"/>
      <c r="F7" s="610"/>
      <c r="G7" s="610"/>
      <c r="H7" s="610"/>
      <c r="I7" s="611"/>
    </row>
    <row r="8" spans="1:12" ht="27" customHeight="1">
      <c r="A8" s="557"/>
      <c r="B8" s="96" t="s">
        <v>108</v>
      </c>
      <c r="C8" s="584" t="str">
        <f>[1]Pravesh!$C$407</f>
        <v>KASTURI DEVI</v>
      </c>
      <c r="D8" s="584"/>
      <c r="E8" s="584"/>
      <c r="F8" s="609" t="str">
        <f>IF('[1]Family data'!$G$28="Not Minor",'[1]Family data'!$C$28,"N.A.")</f>
        <v>Widow</v>
      </c>
      <c r="G8" s="610"/>
      <c r="H8" s="610"/>
      <c r="I8" s="611"/>
    </row>
    <row r="9" spans="1:12" ht="18" customHeight="1">
      <c r="A9" s="557"/>
      <c r="B9" s="557" t="s">
        <v>110</v>
      </c>
      <c r="C9" s="583" t="s">
        <v>306</v>
      </c>
      <c r="D9" s="583"/>
      <c r="E9" s="583"/>
      <c r="F9" s="627" t="str">
        <f>IF('[1]Family data'!$C$32="YES",'[1]Family data'!$B$32,"N.A.")</f>
        <v>N.A.</v>
      </c>
      <c r="G9" s="628"/>
      <c r="H9" s="628"/>
      <c r="I9" s="629"/>
    </row>
    <row r="10" spans="1:12">
      <c r="A10" s="557"/>
      <c r="B10" s="557"/>
      <c r="C10" s="583"/>
      <c r="D10" s="583"/>
      <c r="E10" s="583"/>
      <c r="F10" s="630"/>
      <c r="G10" s="631"/>
      <c r="H10" s="631"/>
      <c r="I10" s="632"/>
    </row>
    <row r="11" spans="1:12">
      <c r="A11" s="557">
        <v>2</v>
      </c>
      <c r="B11" s="584" t="s">
        <v>307</v>
      </c>
      <c r="C11" s="584"/>
      <c r="D11" s="584"/>
      <c r="E11" s="584"/>
      <c r="F11" s="584"/>
      <c r="G11" s="584"/>
      <c r="H11" s="584"/>
      <c r="I11" s="584"/>
    </row>
    <row r="12" spans="1:12">
      <c r="A12" s="557"/>
      <c r="B12" s="584" t="s">
        <v>308</v>
      </c>
      <c r="C12" s="584"/>
      <c r="D12" s="584"/>
      <c r="E12" s="584"/>
      <c r="F12" s="538"/>
      <c r="G12" s="538"/>
      <c r="H12" s="538"/>
      <c r="I12" s="538"/>
    </row>
    <row r="13" spans="1:12" ht="52.5" customHeight="1">
      <c r="A13" s="557"/>
      <c r="B13" s="97" t="s">
        <v>309</v>
      </c>
      <c r="C13" s="624" t="s">
        <v>89</v>
      </c>
      <c r="D13" s="624"/>
      <c r="E13" s="624"/>
      <c r="F13" s="553" t="s">
        <v>310</v>
      </c>
      <c r="G13" s="555"/>
      <c r="H13" s="624" t="s">
        <v>311</v>
      </c>
      <c r="I13" s="624"/>
    </row>
    <row r="14" spans="1:12">
      <c r="A14" s="557"/>
      <c r="B14" s="96">
        <v>1</v>
      </c>
      <c r="C14" s="609" t="str">
        <f>IF('[1]Family data'!$A$11&gt;0,'[1]Family data'!$A$11,"")</f>
        <v>KASTURI DEVI</v>
      </c>
      <c r="D14" s="610"/>
      <c r="E14" s="611"/>
      <c r="F14" s="609" t="str">
        <f>IF('[1]Family data'!$B$11&gt;0,'[1]Family data'!$B$11,"")</f>
        <v>Wife</v>
      </c>
      <c r="G14" s="611"/>
      <c r="H14" s="612">
        <f>IF('[1]Family data'!$E$11&gt;0,'[1]Family data'!$E$11,"")</f>
        <v>24108</v>
      </c>
      <c r="I14" s="613"/>
    </row>
    <row r="15" spans="1:12">
      <c r="A15" s="557"/>
      <c r="B15" s="98">
        <f t="shared" ref="B15:B22" si="0">IF(C15="","",B14+1)</f>
        <v>2</v>
      </c>
      <c r="C15" s="609" t="str">
        <f>IF('[1]Family data'!$A$12&gt;0,'[1]Family data'!$A$12,"")</f>
        <v>RADHA</v>
      </c>
      <c r="D15" s="610"/>
      <c r="E15" s="611"/>
      <c r="F15" s="609" t="str">
        <f>IF('[1]Family data'!$B$12&gt;0,'[1]Family data'!$B$12,"")</f>
        <v>Daughter</v>
      </c>
      <c r="G15" s="611"/>
      <c r="H15" s="612">
        <f>IF('[1]Family data'!$E$12&gt;0,'[1]Family data'!$E$12,"")</f>
        <v>34826</v>
      </c>
      <c r="I15" s="613"/>
    </row>
    <row r="16" spans="1:12">
      <c r="A16" s="557"/>
      <c r="B16" s="98">
        <f t="shared" si="0"/>
        <v>3</v>
      </c>
      <c r="C16" s="609" t="str">
        <f>IF('[1]Family data'!$A$13&gt;0,'[1]Family data'!$A$13,"")</f>
        <v>PUSHPA</v>
      </c>
      <c r="D16" s="610"/>
      <c r="E16" s="611"/>
      <c r="F16" s="609" t="str">
        <f>IF('[1]Family data'!$B$13&gt;0,'[1]Family data'!$B$13,"")</f>
        <v>Daughter</v>
      </c>
      <c r="G16" s="611"/>
      <c r="H16" s="612">
        <f>IF('[1]Family data'!$E$13&gt;0,'[1]Family data'!$E$13,"")</f>
        <v>35248</v>
      </c>
      <c r="I16" s="613"/>
    </row>
    <row r="17" spans="1:10">
      <c r="A17" s="557"/>
      <c r="B17" s="98">
        <f t="shared" si="0"/>
        <v>4</v>
      </c>
      <c r="C17" s="609" t="str">
        <f>IF('[1]Family data'!$A$14&gt;0,'[1]Family data'!$A$14,"")</f>
        <v>MANJU</v>
      </c>
      <c r="D17" s="610"/>
      <c r="E17" s="611"/>
      <c r="F17" s="609" t="str">
        <f>IF('[1]Family data'!$B$14&gt;0,'[1]Family data'!$B$14,"")</f>
        <v>Daughter</v>
      </c>
      <c r="G17" s="611"/>
      <c r="H17" s="612">
        <f>IF('[1]Family data'!$E$14&gt;0,'[1]Family data'!$E$14,"")</f>
        <v>36312</v>
      </c>
      <c r="I17" s="613"/>
    </row>
    <row r="18" spans="1:10">
      <c r="A18" s="557"/>
      <c r="B18" s="98">
        <f t="shared" si="0"/>
        <v>5</v>
      </c>
      <c r="C18" s="609" t="str">
        <f>IF('[1]Family data'!$A$15&gt;0,'[1]Family data'!$A$15,"")</f>
        <v>PRAKASH</v>
      </c>
      <c r="D18" s="610"/>
      <c r="E18" s="611"/>
      <c r="F18" s="609" t="str">
        <f>IF('[1]Family data'!$B$15&gt;0,'[1]Family data'!$B$15,"")</f>
        <v>Son</v>
      </c>
      <c r="G18" s="611"/>
      <c r="H18" s="612">
        <f>IF('[1]Family data'!$E$15&gt;0,'[1]Family data'!$E$15,"")</f>
        <v>37803</v>
      </c>
      <c r="I18" s="613"/>
    </row>
    <row r="19" spans="1:10">
      <c r="A19" s="557"/>
      <c r="B19" s="98" t="str">
        <f t="shared" si="0"/>
        <v/>
      </c>
      <c r="C19" s="609" t="str">
        <f>IF('[1]Family data'!$A$16&gt;0,'[1]Family data'!$A$16,"")</f>
        <v/>
      </c>
      <c r="D19" s="610"/>
      <c r="E19" s="611"/>
      <c r="F19" s="609" t="str">
        <f>IF('[1]Family data'!$B$16&gt;0,'[1]Family data'!$B$16,"")</f>
        <v/>
      </c>
      <c r="G19" s="611"/>
      <c r="H19" s="612" t="str">
        <f>IF('[1]Family data'!$E$16&gt;0,'[1]Family data'!$E$16,"")</f>
        <v/>
      </c>
      <c r="I19" s="613"/>
    </row>
    <row r="20" spans="1:10">
      <c r="A20" s="557"/>
      <c r="B20" s="98" t="str">
        <f t="shared" si="0"/>
        <v/>
      </c>
      <c r="C20" s="609" t="str">
        <f>IF('[1]Family data'!$A$17&gt;0,'[1]Family data'!$A$17,"")</f>
        <v/>
      </c>
      <c r="D20" s="610"/>
      <c r="E20" s="611"/>
      <c r="F20" s="609" t="str">
        <f>IF('[1]Family data'!$B$17&gt;0,'[1]Family data'!$B$17,"")</f>
        <v/>
      </c>
      <c r="G20" s="611"/>
      <c r="H20" s="612" t="str">
        <f>IF('[1]Family data'!$E$17&gt;0,'[1]Family data'!$E$17,"")</f>
        <v/>
      </c>
      <c r="I20" s="613"/>
    </row>
    <row r="21" spans="1:10">
      <c r="A21" s="557"/>
      <c r="B21" s="98" t="str">
        <f t="shared" si="0"/>
        <v/>
      </c>
      <c r="C21" s="609" t="str">
        <f>IF('[1]Family data'!$A$18&gt;0,'[1]Family data'!$A$18,"")</f>
        <v/>
      </c>
      <c r="D21" s="610"/>
      <c r="E21" s="611"/>
      <c r="F21" s="609" t="str">
        <f>IF('[1]Family data'!$B$18&gt;0,'[1]Family data'!$B$18,"")</f>
        <v/>
      </c>
      <c r="G21" s="611"/>
      <c r="H21" s="612" t="str">
        <f>IF('[1]Family data'!$E$18&gt;0,'[1]Family data'!$E$18,"")</f>
        <v/>
      </c>
      <c r="I21" s="613"/>
    </row>
    <row r="22" spans="1:10">
      <c r="A22" s="557"/>
      <c r="B22" s="98" t="str">
        <f t="shared" si="0"/>
        <v/>
      </c>
      <c r="C22" s="609" t="str">
        <f>IF('[1]Family data'!$A$19&gt;0,'[1]Family data'!$A$19,"")</f>
        <v/>
      </c>
      <c r="D22" s="610"/>
      <c r="E22" s="611"/>
      <c r="F22" s="609" t="str">
        <f>IF('[1]Family data'!$B$19&gt;0,'[1]Family data'!$B$19,"")</f>
        <v/>
      </c>
      <c r="G22" s="611"/>
      <c r="H22" s="612" t="str">
        <f>IF('[1]Family data'!$E$19&gt;0,'[1]Family data'!$E$19,"")</f>
        <v/>
      </c>
      <c r="I22" s="613"/>
    </row>
    <row r="23" spans="1:10">
      <c r="A23" s="557">
        <v>3</v>
      </c>
      <c r="B23" s="606" t="s">
        <v>312</v>
      </c>
      <c r="C23" s="606"/>
      <c r="D23" s="606"/>
      <c r="E23" s="606"/>
      <c r="F23" s="614" t="s">
        <v>7</v>
      </c>
      <c r="G23" s="615"/>
      <c r="H23" s="615"/>
      <c r="I23" s="616"/>
    </row>
    <row r="24" spans="1:10">
      <c r="A24" s="557"/>
      <c r="B24" s="606"/>
      <c r="C24" s="606"/>
      <c r="D24" s="606"/>
      <c r="E24" s="606"/>
      <c r="F24" s="617"/>
      <c r="G24" s="618"/>
      <c r="H24" s="618"/>
      <c r="I24" s="619"/>
    </row>
    <row r="25" spans="1:10">
      <c r="A25" s="96">
        <v>4</v>
      </c>
      <c r="B25" s="606" t="s">
        <v>313</v>
      </c>
      <c r="C25" s="606"/>
      <c r="D25" s="606"/>
      <c r="E25" s="606"/>
      <c r="F25" s="607" t="str">
        <f>[1]Mastersheet!H62</f>
        <v>30/04/2018</v>
      </c>
      <c r="G25" s="538"/>
      <c r="H25" s="538"/>
      <c r="I25" s="538"/>
      <c r="J25" s="99"/>
    </row>
    <row r="26" spans="1:10" ht="20.25" customHeight="1">
      <c r="A26" s="568">
        <v>5</v>
      </c>
      <c r="B26" s="559" t="s">
        <v>314</v>
      </c>
      <c r="C26" s="560"/>
      <c r="D26" s="560"/>
      <c r="E26" s="560"/>
      <c r="F26" s="583" t="str">
        <f>[1]Pravesh!D5</f>
        <v>COMMISSIONER COLONISATION DEPARTMENT,BIKANER</v>
      </c>
      <c r="G26" s="608"/>
      <c r="H26" s="608"/>
      <c r="I26" s="608"/>
      <c r="J26" s="99"/>
    </row>
    <row r="27" spans="1:10" ht="19.5" customHeight="1">
      <c r="A27" s="568"/>
      <c r="B27" s="563"/>
      <c r="C27" s="564"/>
      <c r="D27" s="564"/>
      <c r="E27" s="564"/>
      <c r="F27" s="583"/>
      <c r="G27" s="583"/>
      <c r="H27" s="583"/>
      <c r="I27" s="583"/>
      <c r="J27" s="99"/>
    </row>
    <row r="28" spans="1:10" ht="18" customHeight="1">
      <c r="A28" s="557">
        <v>6</v>
      </c>
      <c r="B28" s="559" t="s">
        <v>315</v>
      </c>
      <c r="C28" s="585"/>
      <c r="D28" s="585"/>
      <c r="E28" s="586"/>
      <c r="F28" s="593" t="str">
        <f>IF('[1]Family data'!$C$32="YES",'[1]Family data'!$E$32,"N.A.")</f>
        <v>N.A.</v>
      </c>
      <c r="G28" s="594"/>
      <c r="H28" s="594"/>
      <c r="I28" s="595"/>
    </row>
    <row r="29" spans="1:10">
      <c r="A29" s="557"/>
      <c r="B29" s="587"/>
      <c r="C29" s="588"/>
      <c r="D29" s="588"/>
      <c r="E29" s="589"/>
      <c r="F29" s="596" t="str">
        <f>IF('[1]Family data'!$C$32="YES",'[1]Family data'!$I$32,"N.A.")</f>
        <v>N.A.</v>
      </c>
      <c r="G29" s="597"/>
      <c r="H29" s="597"/>
      <c r="I29" s="598"/>
    </row>
    <row r="30" spans="1:10">
      <c r="A30" s="557"/>
      <c r="B30" s="590"/>
      <c r="C30" s="591"/>
      <c r="D30" s="591"/>
      <c r="E30" s="592"/>
      <c r="F30" s="596" t="str">
        <f>IF('[1]Family data'!$C$25="YES",'[1]Family data'!$I$25,"N.A.")</f>
        <v>N.A.</v>
      </c>
      <c r="G30" s="597"/>
      <c r="H30" s="597"/>
      <c r="I30" s="598"/>
    </row>
    <row r="31" spans="1:10" ht="18" customHeight="1">
      <c r="A31" s="557" t="s">
        <v>316</v>
      </c>
      <c r="B31" s="583" t="s">
        <v>317</v>
      </c>
      <c r="C31" s="583"/>
      <c r="D31" s="583"/>
      <c r="E31" s="583"/>
      <c r="F31" s="599" t="str">
        <f>IF([1]Q.S.!$G$17&gt;0,[1]Q.S.!$G$17,"N.A.")</f>
        <v>N.A.</v>
      </c>
      <c r="G31" s="599"/>
      <c r="H31" s="599"/>
      <c r="I31" s="599"/>
    </row>
    <row r="32" spans="1:10">
      <c r="A32" s="557"/>
      <c r="B32" s="583"/>
      <c r="C32" s="583"/>
      <c r="D32" s="583"/>
      <c r="E32" s="583"/>
      <c r="F32" s="599"/>
      <c r="G32" s="599"/>
      <c r="H32" s="599"/>
      <c r="I32" s="599"/>
    </row>
    <row r="33" spans="1:9">
      <c r="A33" s="557"/>
      <c r="B33" s="583"/>
      <c r="C33" s="583"/>
      <c r="D33" s="583"/>
      <c r="E33" s="583"/>
      <c r="F33" s="599"/>
      <c r="G33" s="599"/>
      <c r="H33" s="599"/>
      <c r="I33" s="599"/>
    </row>
    <row r="34" spans="1:9" ht="18" customHeight="1">
      <c r="A34" s="557">
        <v>7</v>
      </c>
      <c r="B34" s="583" t="s">
        <v>318</v>
      </c>
      <c r="C34" s="583"/>
      <c r="D34" s="583"/>
      <c r="E34" s="583"/>
      <c r="F34" s="583" t="str">
        <f>IF('[1]Family data'!$C$32="YES",'[1]Family data'!$G$32,'[1]Family data'!$G$31)</f>
        <v>WARD NO 7, SHIVA BASTI, GANGASAHAR, BIKANER</v>
      </c>
      <c r="G34" s="583"/>
      <c r="H34" s="583"/>
      <c r="I34" s="583"/>
    </row>
    <row r="35" spans="1:9">
      <c r="A35" s="557"/>
      <c r="B35" s="583"/>
      <c r="C35" s="583"/>
      <c r="D35" s="583"/>
      <c r="E35" s="583"/>
      <c r="F35" s="583"/>
      <c r="G35" s="583"/>
      <c r="H35" s="583"/>
      <c r="I35" s="583"/>
    </row>
    <row r="36" spans="1:9" ht="18" customHeight="1">
      <c r="A36" s="557">
        <v>8</v>
      </c>
      <c r="B36" s="583" t="s">
        <v>319</v>
      </c>
      <c r="C36" s="583"/>
      <c r="D36" s="583"/>
      <c r="E36" s="583"/>
      <c r="F36" s="584" t="str">
        <f>[1]Pravesh!I197</f>
        <v>Treasury  Bikaner</v>
      </c>
      <c r="G36" s="584"/>
      <c r="H36" s="584"/>
      <c r="I36" s="584"/>
    </row>
    <row r="37" spans="1:9">
      <c r="A37" s="557"/>
      <c r="B37" s="583"/>
      <c r="C37" s="583"/>
      <c r="D37" s="583"/>
      <c r="E37" s="583"/>
      <c r="F37" s="600" t="str">
        <f>[1]Pravesh!$A$561</f>
        <v>Bank Of Baroda,Gangasahar,Bikaner</v>
      </c>
      <c r="G37" s="601"/>
      <c r="H37" s="601"/>
      <c r="I37" s="602"/>
    </row>
    <row r="38" spans="1:9" ht="21.75" customHeight="1">
      <c r="A38" s="557"/>
      <c r="B38" s="583"/>
      <c r="C38" s="583"/>
      <c r="D38" s="583"/>
      <c r="E38" s="583"/>
      <c r="F38" s="603"/>
      <c r="G38" s="604"/>
      <c r="H38" s="604"/>
      <c r="I38" s="605"/>
    </row>
    <row r="39" spans="1:9">
      <c r="A39" s="558" t="s">
        <v>320</v>
      </c>
      <c r="B39" s="558"/>
      <c r="C39" s="558"/>
      <c r="D39" s="558"/>
      <c r="E39" s="558"/>
      <c r="F39" s="558"/>
      <c r="G39" s="558"/>
      <c r="H39" s="558"/>
      <c r="I39" s="558"/>
    </row>
    <row r="40" spans="1:9">
      <c r="A40" s="96" t="s">
        <v>108</v>
      </c>
      <c r="B40" s="558" t="s">
        <v>321</v>
      </c>
      <c r="C40" s="558"/>
      <c r="D40" s="558"/>
      <c r="E40" s="558"/>
      <c r="F40" s="558"/>
      <c r="G40" s="558"/>
      <c r="H40" s="558"/>
      <c r="I40" s="558"/>
    </row>
    <row r="41" spans="1:9">
      <c r="A41" s="571">
        <v>11</v>
      </c>
      <c r="B41" s="572"/>
      <c r="C41" s="572"/>
      <c r="D41" s="572"/>
      <c r="E41" s="572"/>
      <c r="F41" s="572"/>
      <c r="G41" s="572"/>
      <c r="H41" s="572"/>
      <c r="I41" s="573"/>
    </row>
    <row r="42" spans="1:9">
      <c r="A42" s="557" t="s">
        <v>110</v>
      </c>
      <c r="B42" s="574" t="s">
        <v>322</v>
      </c>
      <c r="C42" s="575"/>
      <c r="D42" s="575"/>
      <c r="E42" s="575"/>
      <c r="F42" s="575"/>
      <c r="G42" s="575"/>
      <c r="H42" s="575"/>
      <c r="I42" s="576"/>
    </row>
    <row r="43" spans="1:9">
      <c r="A43" s="557"/>
      <c r="B43" s="577"/>
      <c r="C43" s="578"/>
      <c r="D43" s="578"/>
      <c r="E43" s="578"/>
      <c r="F43" s="578"/>
      <c r="G43" s="578"/>
      <c r="H43" s="578"/>
      <c r="I43" s="579"/>
    </row>
    <row r="44" spans="1:9">
      <c r="A44" s="557"/>
      <c r="B44" s="577"/>
      <c r="C44" s="578"/>
      <c r="D44" s="578"/>
      <c r="E44" s="578"/>
      <c r="F44" s="578"/>
      <c r="G44" s="578"/>
      <c r="H44" s="578"/>
      <c r="I44" s="579"/>
    </row>
    <row r="45" spans="1:9">
      <c r="A45" s="557"/>
      <c r="B45" s="580"/>
      <c r="C45" s="581"/>
      <c r="D45" s="581"/>
      <c r="E45" s="581"/>
      <c r="F45" s="581"/>
      <c r="G45" s="581"/>
      <c r="H45" s="581"/>
      <c r="I45" s="582"/>
    </row>
    <row r="46" spans="1:9">
      <c r="A46" s="96" t="s">
        <v>138</v>
      </c>
      <c r="B46" s="558" t="s">
        <v>323</v>
      </c>
      <c r="C46" s="558"/>
      <c r="D46" s="558"/>
      <c r="E46" s="558"/>
      <c r="F46" s="558"/>
      <c r="G46" s="558"/>
      <c r="H46" s="558"/>
      <c r="I46" s="558"/>
    </row>
    <row r="47" spans="1:9">
      <c r="A47" s="96" t="s">
        <v>150</v>
      </c>
      <c r="B47" s="558" t="s">
        <v>324</v>
      </c>
      <c r="C47" s="558"/>
      <c r="D47" s="558"/>
      <c r="E47" s="558"/>
      <c r="F47" s="558"/>
      <c r="G47" s="558"/>
      <c r="H47" s="558"/>
      <c r="I47" s="558"/>
    </row>
    <row r="48" spans="1:9" ht="18" customHeight="1">
      <c r="A48" s="557">
        <v>10</v>
      </c>
      <c r="B48" s="559" t="s">
        <v>325</v>
      </c>
      <c r="C48" s="560"/>
      <c r="D48" s="560"/>
      <c r="E48" s="560"/>
      <c r="F48" s="560"/>
      <c r="G48" s="560"/>
      <c r="H48" s="560"/>
      <c r="I48" s="565" t="s">
        <v>326</v>
      </c>
    </row>
    <row r="49" spans="1:9">
      <c r="A49" s="557"/>
      <c r="B49" s="561"/>
      <c r="C49" s="562"/>
      <c r="D49" s="562"/>
      <c r="E49" s="562"/>
      <c r="F49" s="562"/>
      <c r="G49" s="562"/>
      <c r="H49" s="562"/>
      <c r="I49" s="565"/>
    </row>
    <row r="50" spans="1:9">
      <c r="A50" s="557"/>
      <c r="B50" s="563"/>
      <c r="C50" s="564"/>
      <c r="D50" s="564"/>
      <c r="E50" s="564"/>
      <c r="F50" s="564"/>
      <c r="G50" s="564"/>
      <c r="H50" s="564"/>
      <c r="I50" s="565"/>
    </row>
    <row r="51" spans="1:9" ht="18" customHeight="1">
      <c r="A51" s="97">
        <v>11</v>
      </c>
      <c r="B51" s="566" t="s">
        <v>327</v>
      </c>
      <c r="C51" s="567"/>
      <c r="D51" s="567"/>
      <c r="E51" s="567"/>
      <c r="F51" s="567"/>
      <c r="G51" s="568"/>
      <c r="H51" s="569"/>
      <c r="I51" s="570"/>
    </row>
    <row r="52" spans="1:9">
      <c r="A52" s="550">
        <v>12</v>
      </c>
      <c r="B52" s="544" t="s">
        <v>328</v>
      </c>
      <c r="C52" s="544"/>
      <c r="D52" s="544"/>
      <c r="E52" s="544"/>
      <c r="F52" s="544"/>
      <c r="G52" s="544"/>
      <c r="H52" s="544"/>
      <c r="I52" s="544"/>
    </row>
    <row r="53" spans="1:9" ht="18" customHeight="1">
      <c r="A53" s="551"/>
      <c r="B53" s="553" t="s">
        <v>89</v>
      </c>
      <c r="C53" s="554"/>
      <c r="D53" s="554"/>
      <c r="E53" s="554"/>
      <c r="F53" s="554"/>
      <c r="G53" s="555"/>
      <c r="H53" s="556" t="s">
        <v>267</v>
      </c>
      <c r="I53" s="556"/>
    </row>
    <row r="54" spans="1:9">
      <c r="A54" s="551"/>
      <c r="B54" s="557" t="s">
        <v>108</v>
      </c>
      <c r="C54" s="539" t="str">
        <f>IF([1]Mastersheet!A29&gt;0,[1]Mastersheet!A29,"")</f>
        <v xml:space="preserve">NANURAM </v>
      </c>
      <c r="D54" s="540"/>
      <c r="E54" s="540"/>
      <c r="F54" s="540"/>
      <c r="G54" s="541"/>
      <c r="H54" s="538"/>
      <c r="I54" s="538"/>
    </row>
    <row r="55" spans="1:9">
      <c r="A55" s="551"/>
      <c r="B55" s="557"/>
      <c r="C55" s="539" t="str">
        <f>IF([1]Mastersheet!E29&gt;0,[1]Mastersheet!E29,"")</f>
        <v>MEGHWALO KA MOHALLA,PABUBARI,BIKANER</v>
      </c>
      <c r="D55" s="540"/>
      <c r="E55" s="540"/>
      <c r="F55" s="540"/>
      <c r="G55" s="541"/>
      <c r="H55" s="538"/>
      <c r="I55" s="538"/>
    </row>
    <row r="56" spans="1:9">
      <c r="A56" s="551"/>
      <c r="B56" s="557" t="s">
        <v>110</v>
      </c>
      <c r="C56" s="539" t="str">
        <f>IF([1]Mastersheet!A30&gt;0,[1]Mastersheet!A30,"")</f>
        <v>GHANSHYAM HATILA</v>
      </c>
      <c r="D56" s="540"/>
      <c r="E56" s="540"/>
      <c r="F56" s="540"/>
      <c r="G56" s="541"/>
      <c r="H56" s="538"/>
      <c r="I56" s="538"/>
    </row>
    <row r="57" spans="1:9">
      <c r="A57" s="552"/>
      <c r="B57" s="557"/>
      <c r="C57" s="539" t="str">
        <f>IF([1]Mastersheet!E30&gt;0,[1]Mastersheet!E30,"")</f>
        <v>MEGHWALO KA MOHALLA,PABUBARI,BIKANER</v>
      </c>
      <c r="D57" s="540"/>
      <c r="E57" s="540"/>
      <c r="F57" s="540"/>
      <c r="G57" s="541"/>
      <c r="H57" s="538"/>
      <c r="I57" s="538"/>
    </row>
    <row r="58" spans="1:9">
      <c r="A58" s="542">
        <v>13</v>
      </c>
      <c r="B58" s="544" t="s">
        <v>329</v>
      </c>
      <c r="C58" s="544"/>
      <c r="D58" s="544"/>
      <c r="E58" s="544"/>
      <c r="F58" s="544"/>
      <c r="G58" s="544"/>
      <c r="H58" s="544"/>
      <c r="I58" s="544"/>
    </row>
    <row r="59" spans="1:9" ht="29.25" customHeight="1">
      <c r="A59" s="543"/>
      <c r="B59" s="96" t="s">
        <v>108</v>
      </c>
      <c r="C59" s="545" t="str">
        <f>CONCATENATE([1]Mastersheet!A33,"  ",[1]Mastersheet!C33,"  ",[1]Mastersheet!E33)</f>
        <v>SATYAPRAKASH    COMMISSIONER COLONISATION, BIKANER</v>
      </c>
      <c r="D59" s="546"/>
      <c r="E59" s="546"/>
      <c r="F59" s="546"/>
      <c r="G59" s="547"/>
      <c r="H59" s="548"/>
      <c r="I59" s="549"/>
    </row>
    <row r="60" spans="1:9" ht="39" customHeight="1">
      <c r="A60" s="543"/>
      <c r="B60" s="96" t="s">
        <v>110</v>
      </c>
      <c r="C60" s="545" t="str">
        <f>CONCATENATE([1]Mastersheet!A34,"  ",[1]Mastersheet!C34,"  ",[1]Mastersheet!E34)</f>
        <v>RAJKISHORE    COMMISSIONER COLONISATION, BIKANER</v>
      </c>
      <c r="D60" s="546"/>
      <c r="E60" s="546"/>
      <c r="F60" s="546"/>
      <c r="G60" s="547"/>
      <c r="H60" s="548"/>
      <c r="I60" s="549"/>
    </row>
    <row r="61" spans="1:9">
      <c r="A61" s="100" t="s">
        <v>330</v>
      </c>
      <c r="B61" s="534" t="s">
        <v>331</v>
      </c>
      <c r="C61" s="534"/>
      <c r="D61" s="534"/>
      <c r="E61" s="534"/>
      <c r="F61" s="534"/>
      <c r="G61" s="534"/>
      <c r="H61" s="534"/>
      <c r="I61" s="534"/>
    </row>
    <row r="62" spans="1:9" ht="16.8" thickBot="1">
      <c r="A62" s="101"/>
      <c r="B62" s="535"/>
      <c r="C62" s="535"/>
      <c r="D62" s="535"/>
      <c r="E62" s="535"/>
      <c r="F62" s="535"/>
      <c r="G62" s="535"/>
      <c r="H62" s="535"/>
      <c r="I62" s="535"/>
    </row>
    <row r="63" spans="1:9" ht="18" customHeight="1">
      <c r="A63" s="102" t="s">
        <v>332</v>
      </c>
      <c r="B63" s="536" t="s">
        <v>333</v>
      </c>
      <c r="C63" s="536"/>
      <c r="D63" s="536"/>
      <c r="E63" s="536"/>
      <c r="F63" s="536"/>
      <c r="G63" s="536"/>
      <c r="H63" s="536"/>
      <c r="I63" s="536"/>
    </row>
    <row r="64" spans="1:9">
      <c r="A64" s="102"/>
      <c r="B64" s="537"/>
      <c r="C64" s="537"/>
      <c r="D64" s="537"/>
      <c r="E64" s="537"/>
      <c r="F64" s="537"/>
      <c r="G64" s="537"/>
      <c r="H64" s="537"/>
      <c r="I64" s="537"/>
    </row>
    <row r="65" spans="1:9">
      <c r="A65" s="102"/>
      <c r="B65" s="537"/>
      <c r="C65" s="537"/>
      <c r="D65" s="537"/>
      <c r="E65" s="537"/>
      <c r="F65" s="537"/>
      <c r="G65" s="537"/>
      <c r="H65" s="537"/>
      <c r="I65" s="537"/>
    </row>
  </sheetData>
  <mergeCells count="102">
    <mergeCell ref="K5:L5"/>
    <mergeCell ref="K6:L6"/>
    <mergeCell ref="A7:A10"/>
    <mergeCell ref="B7:I7"/>
    <mergeCell ref="C8:E8"/>
    <mergeCell ref="F8:I8"/>
    <mergeCell ref="B9:B10"/>
    <mergeCell ref="C9:E10"/>
    <mergeCell ref="F9:I10"/>
    <mergeCell ref="A2:I2"/>
    <mergeCell ref="A3:I3"/>
    <mergeCell ref="A4:I4"/>
    <mergeCell ref="A5:I6"/>
    <mergeCell ref="C15:E15"/>
    <mergeCell ref="F15:G15"/>
    <mergeCell ref="H15:I15"/>
    <mergeCell ref="C16:E16"/>
    <mergeCell ref="F16:G16"/>
    <mergeCell ref="H16:I16"/>
    <mergeCell ref="A11:A22"/>
    <mergeCell ref="B11:I11"/>
    <mergeCell ref="B12:E12"/>
    <mergeCell ref="F12:I12"/>
    <mergeCell ref="C13:E13"/>
    <mergeCell ref="F13:G13"/>
    <mergeCell ref="H13:I13"/>
    <mergeCell ref="C14:E14"/>
    <mergeCell ref="F14:G14"/>
    <mergeCell ref="H14:I14"/>
    <mergeCell ref="C19:E19"/>
    <mergeCell ref="F19:G19"/>
    <mergeCell ref="H19:I19"/>
    <mergeCell ref="C20:E20"/>
    <mergeCell ref="F20:G20"/>
    <mergeCell ref="H20:I20"/>
    <mergeCell ref="C17:E17"/>
    <mergeCell ref="F17:G17"/>
    <mergeCell ref="H17:I17"/>
    <mergeCell ref="C18:E18"/>
    <mergeCell ref="F18:G18"/>
    <mergeCell ref="H18:I18"/>
    <mergeCell ref="A23:A24"/>
    <mergeCell ref="B23:E24"/>
    <mergeCell ref="F23:I24"/>
    <mergeCell ref="B25:E25"/>
    <mergeCell ref="F25:I25"/>
    <mergeCell ref="A26:A27"/>
    <mergeCell ref="B26:E27"/>
    <mergeCell ref="F26:I27"/>
    <mergeCell ref="C21:E21"/>
    <mergeCell ref="F21:G21"/>
    <mergeCell ref="H21:I21"/>
    <mergeCell ref="C22:E22"/>
    <mergeCell ref="F22:G22"/>
    <mergeCell ref="H22:I22"/>
    <mergeCell ref="A34:A35"/>
    <mergeCell ref="B34:E35"/>
    <mergeCell ref="F34:I35"/>
    <mergeCell ref="A36:A38"/>
    <mergeCell ref="B36:E38"/>
    <mergeCell ref="F36:I36"/>
    <mergeCell ref="A28:A30"/>
    <mergeCell ref="B28:E30"/>
    <mergeCell ref="F28:I28"/>
    <mergeCell ref="F29:I29"/>
    <mergeCell ref="F30:I30"/>
    <mergeCell ref="A31:A33"/>
    <mergeCell ref="B31:E33"/>
    <mergeCell ref="F31:I33"/>
    <mergeCell ref="F37:I38"/>
    <mergeCell ref="B47:I47"/>
    <mergeCell ref="A48:A50"/>
    <mergeCell ref="B48:H50"/>
    <mergeCell ref="I48:I50"/>
    <mergeCell ref="B51:F51"/>
    <mergeCell ref="G51:I51"/>
    <mergeCell ref="A39:I39"/>
    <mergeCell ref="B40:I40"/>
    <mergeCell ref="A41:I41"/>
    <mergeCell ref="A42:A45"/>
    <mergeCell ref="B42:I45"/>
    <mergeCell ref="B46:I46"/>
    <mergeCell ref="B61:I62"/>
    <mergeCell ref="B63:I65"/>
    <mergeCell ref="H56:I57"/>
    <mergeCell ref="C57:G57"/>
    <mergeCell ref="A58:A60"/>
    <mergeCell ref="B58:I58"/>
    <mergeCell ref="C59:G59"/>
    <mergeCell ref="H59:I59"/>
    <mergeCell ref="C60:G60"/>
    <mergeCell ref="H60:I60"/>
    <mergeCell ref="A52:A57"/>
    <mergeCell ref="B52:I52"/>
    <mergeCell ref="B53:G53"/>
    <mergeCell ref="H53:I53"/>
    <mergeCell ref="B54:B55"/>
    <mergeCell ref="C54:G54"/>
    <mergeCell ref="H54:I55"/>
    <mergeCell ref="C55:G55"/>
    <mergeCell ref="B56:B57"/>
    <mergeCell ref="C56:G56"/>
  </mergeCells>
  <conditionalFormatting sqref="C14:I22">
    <cfRule type="containsBlanks" dxfId="6" priority="1" stopIfTrue="1">
      <formula>LEN(TRIM(C14))=0</formula>
    </cfRule>
  </conditionalFormatting>
  <dataValidations count="1">
    <dataValidation type="list" allowBlank="1" showInputMessage="1" showErrorMessage="1" sqref="K6:L6">
      <formula1>"Single copy,Double copy,Triple copy"</formula1>
    </dataValidation>
  </dataValidations>
  <pageMargins left="0.55118110236220474" right="0.35433070866141736" top="0.59055118110236227" bottom="0.5" header="0.51181102362204722" footer="0.47244094488188981"/>
  <pageSetup paperSize="9" orientation="portrait" r:id="rId1"/>
  <headerFooter alignWithMargins="0">
    <oddFooter>&amp;L16.18.1.22.5.19.8√97263.0458756048</oddFooter>
  </headerFooter>
  <rowBreaks count="1" manualBreakCount="1">
    <brk id="40" max="8" man="1"/>
  </rowBreaks>
</worksheet>
</file>

<file path=xl/worksheets/sheet7.xml><?xml version="1.0" encoding="utf-8"?>
<worksheet xmlns="http://schemas.openxmlformats.org/spreadsheetml/2006/main" xmlns:r="http://schemas.openxmlformats.org/officeDocument/2006/relationships">
  <sheetPr codeName="Sheet14"/>
  <dimension ref="A1:L132"/>
  <sheetViews>
    <sheetView view="pageBreakPreview" workbookViewId="0">
      <selection activeCell="F71" sqref="F71:I72"/>
    </sheetView>
  </sheetViews>
  <sheetFormatPr defaultColWidth="9.109375" defaultRowHeight="16.2"/>
  <cols>
    <col min="1" max="1" width="6.44140625" style="94" customWidth="1"/>
    <col min="2" max="2" width="6" style="95" customWidth="1"/>
    <col min="3" max="3" width="11.88671875" style="95" customWidth="1"/>
    <col min="4" max="4" width="9.109375" style="95"/>
    <col min="5" max="5" width="14.5546875" style="95" customWidth="1"/>
    <col min="6" max="8" width="9.109375" style="95"/>
    <col min="9" max="9" width="16.5546875" style="95" customWidth="1"/>
    <col min="10" max="16384" width="9.109375" style="95"/>
  </cols>
  <sheetData>
    <row r="1" spans="1:12">
      <c r="I1" s="95">
        <v>12</v>
      </c>
    </row>
    <row r="2" spans="1:12">
      <c r="A2" s="620" t="s">
        <v>334</v>
      </c>
      <c r="B2" s="620"/>
      <c r="C2" s="620"/>
      <c r="D2" s="620"/>
      <c r="E2" s="620"/>
      <c r="F2" s="620"/>
      <c r="G2" s="620"/>
      <c r="H2" s="620"/>
      <c r="I2" s="620"/>
    </row>
    <row r="3" spans="1:12">
      <c r="A3" s="620" t="s">
        <v>335</v>
      </c>
      <c r="B3" s="620"/>
      <c r="C3" s="620"/>
      <c r="D3" s="620"/>
      <c r="E3" s="620"/>
      <c r="F3" s="620"/>
      <c r="G3" s="620"/>
      <c r="H3" s="620"/>
      <c r="I3" s="620"/>
    </row>
    <row r="4" spans="1:12">
      <c r="A4" s="620" t="s">
        <v>336</v>
      </c>
      <c r="B4" s="620"/>
      <c r="C4" s="620"/>
      <c r="D4" s="620"/>
      <c r="E4" s="620"/>
      <c r="F4" s="620"/>
      <c r="G4" s="620"/>
      <c r="H4" s="620"/>
      <c r="I4" s="620"/>
      <c r="K4" s="625" t="s">
        <v>303</v>
      </c>
      <c r="L4" s="625"/>
    </row>
    <row r="5" spans="1:12">
      <c r="A5" s="621"/>
      <c r="B5" s="621"/>
      <c r="C5" s="621"/>
      <c r="D5" s="621"/>
      <c r="E5" s="621"/>
      <c r="F5" s="621"/>
      <c r="G5" s="621"/>
      <c r="H5" s="621"/>
      <c r="I5" s="621"/>
      <c r="K5" s="626" t="s">
        <v>337</v>
      </c>
      <c r="L5" s="626"/>
    </row>
    <row r="6" spans="1:12">
      <c r="A6" s="96">
        <v>1</v>
      </c>
      <c r="B6" s="584" t="s">
        <v>338</v>
      </c>
      <c r="C6" s="584"/>
      <c r="D6" s="584"/>
      <c r="E6" s="584"/>
      <c r="F6" s="609" t="str">
        <f>[1]Pravesh!$C$407</f>
        <v>KASTURI DEVI</v>
      </c>
      <c r="G6" s="610"/>
      <c r="H6" s="610"/>
      <c r="I6" s="611"/>
    </row>
    <row r="7" spans="1:12">
      <c r="A7" s="550">
        <v>2</v>
      </c>
      <c r="B7" s="638" t="s">
        <v>339</v>
      </c>
      <c r="C7" s="639"/>
      <c r="D7" s="639"/>
      <c r="E7" s="639"/>
      <c r="F7" s="646" t="str">
        <f>[1]Mastersheet!$B$3</f>
        <v>KALU RAM</v>
      </c>
      <c r="G7" s="663"/>
      <c r="H7" s="663"/>
      <c r="I7" s="663"/>
    </row>
    <row r="8" spans="1:12">
      <c r="A8" s="552"/>
      <c r="B8" s="639"/>
      <c r="C8" s="639"/>
      <c r="D8" s="639"/>
      <c r="E8" s="639"/>
      <c r="F8" s="663"/>
      <c r="G8" s="663"/>
      <c r="H8" s="663"/>
      <c r="I8" s="663"/>
    </row>
    <row r="9" spans="1:12">
      <c r="A9" s="550">
        <v>3</v>
      </c>
      <c r="B9" s="638" t="s">
        <v>340</v>
      </c>
      <c r="C9" s="639"/>
      <c r="D9" s="639"/>
      <c r="E9" s="639"/>
      <c r="F9" s="646" t="str">
        <f>[1]Pravesh!$C$409</f>
        <v>Widowed daughter</v>
      </c>
      <c r="G9" s="663"/>
      <c r="H9" s="663"/>
      <c r="I9" s="663"/>
    </row>
    <row r="10" spans="1:12">
      <c r="A10" s="552"/>
      <c r="B10" s="639"/>
      <c r="C10" s="639"/>
      <c r="D10" s="639"/>
      <c r="E10" s="639"/>
      <c r="F10" s="663"/>
      <c r="G10" s="663"/>
      <c r="H10" s="663"/>
      <c r="I10" s="663"/>
    </row>
    <row r="11" spans="1:12">
      <c r="A11" s="96">
        <v>4</v>
      </c>
      <c r="B11" s="584" t="s">
        <v>341</v>
      </c>
      <c r="C11" s="584"/>
      <c r="D11" s="584"/>
      <c r="E11" s="584"/>
      <c r="F11" s="612">
        <f>[1]Pravesh!$C$408</f>
        <v>24108</v>
      </c>
      <c r="G11" s="664"/>
      <c r="H11" s="664"/>
      <c r="I11" s="613"/>
    </row>
    <row r="12" spans="1:12">
      <c r="A12" s="96">
        <v>5</v>
      </c>
      <c r="B12" s="584" t="s">
        <v>342</v>
      </c>
      <c r="C12" s="584"/>
      <c r="D12" s="584"/>
      <c r="E12" s="584"/>
      <c r="F12" s="609" t="str">
        <f>[1]Pravesh!$C$410</f>
        <v>5.6  Ft</v>
      </c>
      <c r="G12" s="610"/>
      <c r="H12" s="610"/>
      <c r="I12" s="611"/>
    </row>
    <row r="13" spans="1:12">
      <c r="A13" s="550">
        <v>6</v>
      </c>
      <c r="B13" s="584" t="s">
        <v>343</v>
      </c>
      <c r="C13" s="584"/>
      <c r="D13" s="584"/>
      <c r="E13" s="584"/>
      <c r="F13" s="538"/>
      <c r="G13" s="538"/>
      <c r="H13" s="538"/>
      <c r="I13" s="538"/>
    </row>
    <row r="14" spans="1:12">
      <c r="A14" s="551"/>
      <c r="B14" s="658">
        <v>1</v>
      </c>
      <c r="C14" s="652"/>
      <c r="D14" s="653"/>
      <c r="E14" s="653"/>
      <c r="F14" s="653"/>
      <c r="G14" s="653"/>
      <c r="H14" s="653"/>
      <c r="I14" s="654"/>
    </row>
    <row r="15" spans="1:12">
      <c r="A15" s="551"/>
      <c r="B15" s="659"/>
      <c r="C15" s="655"/>
      <c r="D15" s="656"/>
      <c r="E15" s="656"/>
      <c r="F15" s="656"/>
      <c r="G15" s="656"/>
      <c r="H15" s="656"/>
      <c r="I15" s="657"/>
    </row>
    <row r="16" spans="1:12">
      <c r="A16" s="551"/>
      <c r="B16" s="658">
        <v>2</v>
      </c>
      <c r="C16" s="652"/>
      <c r="D16" s="653"/>
      <c r="E16" s="653"/>
      <c r="F16" s="653"/>
      <c r="G16" s="653"/>
      <c r="H16" s="653"/>
      <c r="I16" s="654"/>
    </row>
    <row r="17" spans="1:10">
      <c r="A17" s="551"/>
      <c r="B17" s="659"/>
      <c r="C17" s="655"/>
      <c r="D17" s="656"/>
      <c r="E17" s="656"/>
      <c r="F17" s="656"/>
      <c r="G17" s="656"/>
      <c r="H17" s="656"/>
      <c r="I17" s="657"/>
    </row>
    <row r="18" spans="1:10">
      <c r="A18" s="551"/>
      <c r="B18" s="658">
        <v>3</v>
      </c>
      <c r="C18" s="652"/>
      <c r="D18" s="653"/>
      <c r="E18" s="653"/>
      <c r="F18" s="653"/>
      <c r="G18" s="653"/>
      <c r="H18" s="653"/>
      <c r="I18" s="654"/>
    </row>
    <row r="19" spans="1:10">
      <c r="A19" s="551"/>
      <c r="B19" s="659"/>
      <c r="C19" s="655"/>
      <c r="D19" s="656"/>
      <c r="E19" s="656"/>
      <c r="F19" s="656"/>
      <c r="G19" s="656"/>
      <c r="H19" s="656"/>
      <c r="I19" s="657"/>
    </row>
    <row r="20" spans="1:10" ht="18" customHeight="1">
      <c r="A20" s="551"/>
      <c r="B20" s="627" t="s">
        <v>344</v>
      </c>
      <c r="C20" s="628"/>
      <c r="D20" s="628"/>
      <c r="E20" s="629"/>
      <c r="F20" s="652" t="s">
        <v>345</v>
      </c>
      <c r="G20" s="653"/>
      <c r="H20" s="653"/>
      <c r="I20" s="654"/>
    </row>
    <row r="21" spans="1:10">
      <c r="A21" s="552"/>
      <c r="B21" s="660"/>
      <c r="C21" s="661"/>
      <c r="D21" s="661"/>
      <c r="E21" s="662"/>
      <c r="F21" s="655"/>
      <c r="G21" s="656"/>
      <c r="H21" s="656"/>
      <c r="I21" s="657"/>
    </row>
    <row r="22" spans="1:10">
      <c r="A22" s="550">
        <v>7</v>
      </c>
      <c r="B22" s="638" t="s">
        <v>346</v>
      </c>
      <c r="C22" s="639"/>
      <c r="D22" s="639"/>
      <c r="E22" s="639"/>
      <c r="F22" s="646" t="str">
        <f>[1]Pravesh!$C$411</f>
        <v>MOLE SIGN ON BELOW LEFT EYE</v>
      </c>
      <c r="G22" s="663"/>
      <c r="H22" s="663"/>
      <c r="I22" s="663"/>
    </row>
    <row r="23" spans="1:10">
      <c r="A23" s="552"/>
      <c r="B23" s="639"/>
      <c r="C23" s="639"/>
      <c r="D23" s="639"/>
      <c r="E23" s="639"/>
      <c r="F23" s="663"/>
      <c r="G23" s="663"/>
      <c r="H23" s="663"/>
      <c r="I23" s="663"/>
    </row>
    <row r="24" spans="1:10">
      <c r="A24" s="550">
        <v>8</v>
      </c>
      <c r="B24" s="638" t="s">
        <v>347</v>
      </c>
      <c r="C24" s="639"/>
      <c r="D24" s="639"/>
      <c r="E24" s="639"/>
      <c r="F24" s="559" t="str">
        <f>[1]Pravesh!$C$412</f>
        <v>WARD NO 7, SHIVA BASTI, GANGASAHAR, BIKANER</v>
      </c>
      <c r="G24" s="640"/>
      <c r="H24" s="640"/>
      <c r="I24" s="641"/>
    </row>
    <row r="25" spans="1:10">
      <c r="A25" s="552"/>
      <c r="B25" s="639"/>
      <c r="C25" s="639"/>
      <c r="D25" s="639"/>
      <c r="E25" s="639"/>
      <c r="F25" s="642"/>
      <c r="G25" s="643"/>
      <c r="H25" s="643"/>
      <c r="I25" s="644"/>
      <c r="J25" s="99"/>
    </row>
    <row r="26" spans="1:10" ht="18" customHeight="1">
      <c r="A26" s="557">
        <v>9</v>
      </c>
      <c r="B26" s="645" t="s">
        <v>348</v>
      </c>
      <c r="C26" s="646"/>
      <c r="D26" s="646"/>
      <c r="E26" s="647"/>
      <c r="F26" s="559" t="str">
        <f>[1]Pravesh!$I$197</f>
        <v>Treasury  Bikaner</v>
      </c>
      <c r="G26" s="560"/>
      <c r="H26" s="560"/>
      <c r="I26" s="649"/>
      <c r="J26" s="99"/>
    </row>
    <row r="27" spans="1:10" ht="18" customHeight="1">
      <c r="A27" s="557"/>
      <c r="B27" s="537"/>
      <c r="C27" s="537"/>
      <c r="D27" s="537"/>
      <c r="E27" s="537"/>
      <c r="F27" s="665" t="str">
        <f>[1]Pravesh!$A$561</f>
        <v>Bank Of Baroda,Gangasahar,Bikaner</v>
      </c>
      <c r="G27" s="666"/>
      <c r="H27" s="666"/>
      <c r="I27" s="667"/>
      <c r="J27" s="99"/>
    </row>
    <row r="28" spans="1:10" ht="18" customHeight="1">
      <c r="A28" s="557"/>
      <c r="B28" s="645"/>
      <c r="C28" s="646"/>
      <c r="D28" s="646"/>
      <c r="E28" s="648"/>
      <c r="F28" s="603"/>
      <c r="G28" s="604"/>
      <c r="H28" s="604"/>
      <c r="I28" s="605"/>
    </row>
    <row r="29" spans="1:10">
      <c r="A29" s="557">
        <v>10</v>
      </c>
      <c r="B29" s="584" t="s">
        <v>349</v>
      </c>
      <c r="C29" s="584"/>
      <c r="D29" s="584"/>
      <c r="E29" s="584"/>
      <c r="F29" s="584"/>
      <c r="G29" s="584"/>
      <c r="H29" s="584"/>
      <c r="I29" s="584"/>
    </row>
    <row r="30" spans="1:10">
      <c r="A30" s="557"/>
      <c r="B30" s="538" t="s">
        <v>350</v>
      </c>
      <c r="C30" s="538"/>
      <c r="D30" s="538"/>
      <c r="E30" s="538"/>
      <c r="F30" s="538"/>
      <c r="G30" s="538"/>
      <c r="H30" s="538"/>
      <c r="I30" s="538"/>
    </row>
    <row r="31" spans="1:10">
      <c r="A31" s="557"/>
      <c r="B31" s="538"/>
      <c r="C31" s="538"/>
      <c r="D31" s="538"/>
      <c r="E31" s="538"/>
      <c r="F31" s="538"/>
      <c r="G31" s="538"/>
      <c r="H31" s="538"/>
      <c r="I31" s="538"/>
    </row>
    <row r="32" spans="1:10">
      <c r="A32" s="557"/>
      <c r="B32" s="538"/>
      <c r="C32" s="538"/>
      <c r="D32" s="538"/>
      <c r="E32" s="538"/>
      <c r="F32" s="538"/>
      <c r="G32" s="538"/>
      <c r="H32" s="538"/>
      <c r="I32" s="538"/>
    </row>
    <row r="33" spans="1:9">
      <c r="A33" s="557"/>
      <c r="B33" s="538"/>
      <c r="C33" s="538"/>
      <c r="D33" s="538"/>
      <c r="E33" s="538"/>
      <c r="F33" s="538" t="s">
        <v>351</v>
      </c>
      <c r="G33" s="538"/>
      <c r="H33" s="538"/>
      <c r="I33" s="538"/>
    </row>
    <row r="34" spans="1:9">
      <c r="A34" s="557"/>
      <c r="B34" s="538"/>
      <c r="C34" s="538"/>
      <c r="D34" s="538"/>
      <c r="E34" s="538"/>
      <c r="F34" s="538" t="s">
        <v>328</v>
      </c>
      <c r="G34" s="538"/>
      <c r="H34" s="538"/>
      <c r="I34" s="538"/>
    </row>
    <row r="35" spans="1:9">
      <c r="A35" s="557"/>
      <c r="B35" s="538"/>
      <c r="C35" s="538"/>
      <c r="D35" s="538"/>
      <c r="E35" s="538"/>
      <c r="F35" s="565" t="s">
        <v>352</v>
      </c>
      <c r="G35" s="637"/>
      <c r="H35" s="637"/>
      <c r="I35" s="637"/>
    </row>
    <row r="36" spans="1:9">
      <c r="A36" s="557"/>
      <c r="B36" s="538"/>
      <c r="C36" s="538"/>
      <c r="D36" s="538"/>
      <c r="E36" s="538"/>
      <c r="F36" s="637"/>
      <c r="G36" s="637"/>
      <c r="H36" s="637"/>
      <c r="I36" s="637"/>
    </row>
    <row r="37" spans="1:9">
      <c r="A37" s="634" t="s">
        <v>353</v>
      </c>
      <c r="B37" s="634"/>
      <c r="C37" s="635">
        <f ca="1">IF('[1]Family data'!$D$6&gt;0,'[1]Family data'!$D$6,"")</f>
        <v>45014</v>
      </c>
      <c r="D37" s="635"/>
      <c r="E37" s="635"/>
      <c r="F37" s="635"/>
      <c r="G37" s="635"/>
      <c r="H37" s="635"/>
      <c r="I37" s="635"/>
    </row>
    <row r="38" spans="1:9">
      <c r="A38" s="636" t="s">
        <v>354</v>
      </c>
      <c r="B38" s="636"/>
      <c r="C38" s="636"/>
      <c r="D38" s="636"/>
      <c r="E38" s="636"/>
      <c r="F38" s="636"/>
      <c r="G38" s="636"/>
      <c r="H38" s="636"/>
      <c r="I38" s="636"/>
    </row>
    <row r="39" spans="1:9">
      <c r="A39" s="633">
        <v>1</v>
      </c>
      <c r="B39" s="537" t="s">
        <v>355</v>
      </c>
      <c r="C39" s="537"/>
      <c r="D39" s="537"/>
      <c r="E39" s="537"/>
      <c r="F39" s="537"/>
      <c r="G39" s="537"/>
      <c r="H39" s="537"/>
      <c r="I39" s="537"/>
    </row>
    <row r="40" spans="1:9">
      <c r="A40" s="633"/>
      <c r="B40" s="537"/>
      <c r="C40" s="537"/>
      <c r="D40" s="537"/>
      <c r="E40" s="537"/>
      <c r="F40" s="537"/>
      <c r="G40" s="537"/>
      <c r="H40" s="537"/>
      <c r="I40" s="537"/>
    </row>
    <row r="41" spans="1:9">
      <c r="A41" s="633">
        <v>2</v>
      </c>
      <c r="B41" s="537" t="s">
        <v>356</v>
      </c>
      <c r="C41" s="537"/>
      <c r="D41" s="537"/>
      <c r="E41" s="537"/>
      <c r="F41" s="537"/>
      <c r="G41" s="537"/>
      <c r="H41" s="537"/>
      <c r="I41" s="537"/>
    </row>
    <row r="42" spans="1:9">
      <c r="A42" s="633"/>
      <c r="B42" s="537"/>
      <c r="C42" s="537"/>
      <c r="D42" s="537"/>
      <c r="E42" s="537"/>
      <c r="F42" s="537"/>
      <c r="G42" s="537"/>
      <c r="H42" s="537"/>
      <c r="I42" s="537"/>
    </row>
    <row r="43" spans="1:9">
      <c r="A43" s="633">
        <v>3</v>
      </c>
      <c r="B43" s="537" t="s">
        <v>357</v>
      </c>
      <c r="C43" s="537"/>
      <c r="D43" s="537"/>
      <c r="E43" s="537"/>
      <c r="F43" s="537"/>
      <c r="G43" s="537"/>
      <c r="H43" s="537"/>
      <c r="I43" s="537"/>
    </row>
    <row r="44" spans="1:9">
      <c r="A44" s="633"/>
      <c r="B44" s="537"/>
      <c r="C44" s="537"/>
      <c r="D44" s="537"/>
      <c r="E44" s="537"/>
      <c r="F44" s="537"/>
      <c r="G44" s="537"/>
      <c r="H44" s="537"/>
      <c r="I44" s="537"/>
    </row>
    <row r="45" spans="1:9">
      <c r="A45" s="103"/>
      <c r="B45" s="104"/>
      <c r="C45" s="104"/>
      <c r="D45" s="104"/>
      <c r="E45" s="104"/>
      <c r="F45" s="104"/>
      <c r="G45" s="104"/>
      <c r="H45" s="104"/>
      <c r="I45" s="105">
        <v>13</v>
      </c>
    </row>
    <row r="46" spans="1:9">
      <c r="A46" s="620" t="s">
        <v>334</v>
      </c>
      <c r="B46" s="620"/>
      <c r="C46" s="620"/>
      <c r="D46" s="620"/>
      <c r="E46" s="620"/>
      <c r="F46" s="620"/>
      <c r="G46" s="620"/>
      <c r="H46" s="620"/>
      <c r="I46" s="620"/>
    </row>
    <row r="47" spans="1:9">
      <c r="A47" s="620" t="s">
        <v>335</v>
      </c>
      <c r="B47" s="620"/>
      <c r="C47" s="620"/>
      <c r="D47" s="620"/>
      <c r="E47" s="620"/>
      <c r="F47" s="620"/>
      <c r="G47" s="620"/>
      <c r="H47" s="620"/>
      <c r="I47" s="620"/>
    </row>
    <row r="48" spans="1:9">
      <c r="A48" s="620" t="s">
        <v>336</v>
      </c>
      <c r="B48" s="620"/>
      <c r="C48" s="620"/>
      <c r="D48" s="620"/>
      <c r="E48" s="620"/>
      <c r="F48" s="620"/>
      <c r="G48" s="620"/>
      <c r="H48" s="620"/>
      <c r="I48" s="620"/>
    </row>
    <row r="49" spans="1:9">
      <c r="A49" s="621"/>
      <c r="B49" s="621"/>
      <c r="C49" s="621"/>
      <c r="D49" s="621"/>
      <c r="E49" s="621"/>
      <c r="F49" s="621"/>
      <c r="G49" s="621"/>
      <c r="H49" s="621"/>
      <c r="I49" s="621"/>
    </row>
    <row r="50" spans="1:9">
      <c r="A50" s="96">
        <v>1</v>
      </c>
      <c r="B50" s="584" t="s">
        <v>338</v>
      </c>
      <c r="C50" s="584"/>
      <c r="D50" s="584"/>
      <c r="E50" s="584"/>
      <c r="F50" s="609" t="str">
        <f>[1]Pravesh!$C$407</f>
        <v>KASTURI DEVI</v>
      </c>
      <c r="G50" s="610"/>
      <c r="H50" s="610"/>
      <c r="I50" s="611"/>
    </row>
    <row r="51" spans="1:9">
      <c r="A51" s="550">
        <v>2</v>
      </c>
      <c r="B51" s="638" t="s">
        <v>339</v>
      </c>
      <c r="C51" s="639"/>
      <c r="D51" s="639"/>
      <c r="E51" s="639"/>
      <c r="F51" s="646" t="str">
        <f>[1]Mastersheet!$B$3</f>
        <v>KALU RAM</v>
      </c>
      <c r="G51" s="663"/>
      <c r="H51" s="663"/>
      <c r="I51" s="663"/>
    </row>
    <row r="52" spans="1:9">
      <c r="A52" s="552"/>
      <c r="B52" s="639"/>
      <c r="C52" s="639"/>
      <c r="D52" s="639"/>
      <c r="E52" s="639"/>
      <c r="F52" s="663"/>
      <c r="G52" s="663"/>
      <c r="H52" s="663"/>
      <c r="I52" s="663"/>
    </row>
    <row r="53" spans="1:9">
      <c r="A53" s="550">
        <v>3</v>
      </c>
      <c r="B53" s="638" t="s">
        <v>340</v>
      </c>
      <c r="C53" s="639"/>
      <c r="D53" s="639"/>
      <c r="E53" s="639"/>
      <c r="F53" s="646" t="str">
        <f>[1]Pravesh!$C$409</f>
        <v>Widowed daughter</v>
      </c>
      <c r="G53" s="663"/>
      <c r="H53" s="663"/>
      <c r="I53" s="663"/>
    </row>
    <row r="54" spans="1:9">
      <c r="A54" s="552"/>
      <c r="B54" s="639"/>
      <c r="C54" s="639"/>
      <c r="D54" s="639"/>
      <c r="E54" s="639"/>
      <c r="F54" s="663"/>
      <c r="G54" s="663"/>
      <c r="H54" s="663"/>
      <c r="I54" s="663"/>
    </row>
    <row r="55" spans="1:9">
      <c r="A55" s="96">
        <v>4</v>
      </c>
      <c r="B55" s="584" t="s">
        <v>341</v>
      </c>
      <c r="C55" s="584"/>
      <c r="D55" s="584"/>
      <c r="E55" s="584"/>
      <c r="F55" s="612">
        <f>[1]Pravesh!$C$408</f>
        <v>24108</v>
      </c>
      <c r="G55" s="664"/>
      <c r="H55" s="664"/>
      <c r="I55" s="613"/>
    </row>
    <row r="56" spans="1:9">
      <c r="A56" s="96">
        <v>5</v>
      </c>
      <c r="B56" s="584" t="s">
        <v>342</v>
      </c>
      <c r="C56" s="584"/>
      <c r="D56" s="584"/>
      <c r="E56" s="584"/>
      <c r="F56" s="609" t="str">
        <f>[1]Pravesh!$C$410</f>
        <v>5.6  Ft</v>
      </c>
      <c r="G56" s="610"/>
      <c r="H56" s="610"/>
      <c r="I56" s="611"/>
    </row>
    <row r="57" spans="1:9">
      <c r="A57" s="550">
        <v>6</v>
      </c>
      <c r="B57" s="584" t="s">
        <v>343</v>
      </c>
      <c r="C57" s="584"/>
      <c r="D57" s="584"/>
      <c r="E57" s="584"/>
      <c r="F57" s="538"/>
      <c r="G57" s="538"/>
      <c r="H57" s="538"/>
      <c r="I57" s="538"/>
    </row>
    <row r="58" spans="1:9">
      <c r="A58" s="551"/>
      <c r="B58" s="658">
        <v>1</v>
      </c>
      <c r="C58" s="652"/>
      <c r="D58" s="653"/>
      <c r="E58" s="653"/>
      <c r="F58" s="653"/>
      <c r="G58" s="653"/>
      <c r="H58" s="653"/>
      <c r="I58" s="654"/>
    </row>
    <row r="59" spans="1:9">
      <c r="A59" s="551"/>
      <c r="B59" s="659"/>
      <c r="C59" s="655"/>
      <c r="D59" s="656"/>
      <c r="E59" s="656"/>
      <c r="F59" s="656"/>
      <c r="G59" s="656"/>
      <c r="H59" s="656"/>
      <c r="I59" s="657"/>
    </row>
    <row r="60" spans="1:9">
      <c r="A60" s="551"/>
      <c r="B60" s="658">
        <v>2</v>
      </c>
      <c r="C60" s="652"/>
      <c r="D60" s="653"/>
      <c r="E60" s="653"/>
      <c r="F60" s="653"/>
      <c r="G60" s="653"/>
      <c r="H60" s="653"/>
      <c r="I60" s="654"/>
    </row>
    <row r="61" spans="1:9">
      <c r="A61" s="551"/>
      <c r="B61" s="659"/>
      <c r="C61" s="655"/>
      <c r="D61" s="656"/>
      <c r="E61" s="656"/>
      <c r="F61" s="656"/>
      <c r="G61" s="656"/>
      <c r="H61" s="656"/>
      <c r="I61" s="657"/>
    </row>
    <row r="62" spans="1:9">
      <c r="A62" s="551"/>
      <c r="B62" s="658">
        <v>3</v>
      </c>
      <c r="C62" s="652"/>
      <c r="D62" s="653"/>
      <c r="E62" s="653"/>
      <c r="F62" s="653"/>
      <c r="G62" s="653"/>
      <c r="H62" s="653"/>
      <c r="I62" s="654"/>
    </row>
    <row r="63" spans="1:9">
      <c r="A63" s="551"/>
      <c r="B63" s="659"/>
      <c r="C63" s="655"/>
      <c r="D63" s="656"/>
      <c r="E63" s="656"/>
      <c r="F63" s="656"/>
      <c r="G63" s="656"/>
      <c r="H63" s="656"/>
      <c r="I63" s="657"/>
    </row>
    <row r="64" spans="1:9">
      <c r="A64" s="551"/>
      <c r="B64" s="627" t="s">
        <v>344</v>
      </c>
      <c r="C64" s="628"/>
      <c r="D64" s="628"/>
      <c r="E64" s="629"/>
      <c r="F64" s="652" t="s">
        <v>345</v>
      </c>
      <c r="G64" s="653"/>
      <c r="H64" s="653"/>
      <c r="I64" s="654"/>
    </row>
    <row r="65" spans="1:9">
      <c r="A65" s="552"/>
      <c r="B65" s="660"/>
      <c r="C65" s="661"/>
      <c r="D65" s="661"/>
      <c r="E65" s="662"/>
      <c r="F65" s="655"/>
      <c r="G65" s="656"/>
      <c r="H65" s="656"/>
      <c r="I65" s="657"/>
    </row>
    <row r="66" spans="1:9">
      <c r="A66" s="550">
        <v>7</v>
      </c>
      <c r="B66" s="638" t="s">
        <v>346</v>
      </c>
      <c r="C66" s="639"/>
      <c r="D66" s="639"/>
      <c r="E66" s="639"/>
      <c r="F66" s="646" t="str">
        <f>[1]Pravesh!$C$411</f>
        <v>MOLE SIGN ON BELOW LEFT EYE</v>
      </c>
      <c r="G66" s="663"/>
      <c r="H66" s="663"/>
      <c r="I66" s="663"/>
    </row>
    <row r="67" spans="1:9">
      <c r="A67" s="552"/>
      <c r="B67" s="639"/>
      <c r="C67" s="639"/>
      <c r="D67" s="639"/>
      <c r="E67" s="639"/>
      <c r="F67" s="663"/>
      <c r="G67" s="663"/>
      <c r="H67" s="663"/>
      <c r="I67" s="663"/>
    </row>
    <row r="68" spans="1:9">
      <c r="A68" s="550">
        <v>8</v>
      </c>
      <c r="B68" s="638" t="s">
        <v>347</v>
      </c>
      <c r="C68" s="639"/>
      <c r="D68" s="639"/>
      <c r="E68" s="639"/>
      <c r="F68" s="559" t="str">
        <f>[1]Pravesh!$C$412</f>
        <v>WARD NO 7, SHIVA BASTI, GANGASAHAR, BIKANER</v>
      </c>
      <c r="G68" s="640"/>
      <c r="H68" s="640"/>
      <c r="I68" s="641"/>
    </row>
    <row r="69" spans="1:9">
      <c r="A69" s="552"/>
      <c r="B69" s="639"/>
      <c r="C69" s="639"/>
      <c r="D69" s="639"/>
      <c r="E69" s="639"/>
      <c r="F69" s="642"/>
      <c r="G69" s="643"/>
      <c r="H69" s="643"/>
      <c r="I69" s="644"/>
    </row>
    <row r="70" spans="1:9">
      <c r="A70" s="557">
        <v>9</v>
      </c>
      <c r="B70" s="645" t="s">
        <v>348</v>
      </c>
      <c r="C70" s="646"/>
      <c r="D70" s="646"/>
      <c r="E70" s="647"/>
      <c r="F70" s="559" t="str">
        <f>[1]Pravesh!$I$197</f>
        <v>Treasury  Bikaner</v>
      </c>
      <c r="G70" s="560"/>
      <c r="H70" s="560"/>
      <c r="I70" s="649"/>
    </row>
    <row r="71" spans="1:9" ht="18" customHeight="1">
      <c r="A71" s="557"/>
      <c r="B71" s="537"/>
      <c r="C71" s="537"/>
      <c r="D71" s="537"/>
      <c r="E71" s="537"/>
      <c r="F71" s="561" t="str">
        <f>F27</f>
        <v>Bank Of Baroda,Gangasahar,Bikaner</v>
      </c>
      <c r="G71" s="562"/>
      <c r="H71" s="562"/>
      <c r="I71" s="650"/>
    </row>
    <row r="72" spans="1:9">
      <c r="A72" s="557"/>
      <c r="B72" s="645"/>
      <c r="C72" s="646"/>
      <c r="D72" s="646"/>
      <c r="E72" s="648"/>
      <c r="F72" s="563"/>
      <c r="G72" s="564"/>
      <c r="H72" s="564"/>
      <c r="I72" s="651"/>
    </row>
    <row r="73" spans="1:9">
      <c r="A73" s="557">
        <v>10</v>
      </c>
      <c r="B73" s="584" t="s">
        <v>349</v>
      </c>
      <c r="C73" s="584"/>
      <c r="D73" s="584"/>
      <c r="E73" s="584"/>
      <c r="F73" s="584"/>
      <c r="G73" s="584"/>
      <c r="H73" s="584"/>
      <c r="I73" s="584"/>
    </row>
    <row r="74" spans="1:9">
      <c r="A74" s="557"/>
      <c r="B74" s="538" t="s">
        <v>350</v>
      </c>
      <c r="C74" s="538"/>
      <c r="D74" s="538"/>
      <c r="E74" s="538"/>
      <c r="F74" s="538"/>
      <c r="G74" s="538"/>
      <c r="H74" s="538"/>
      <c r="I74" s="538"/>
    </row>
    <row r="75" spans="1:9">
      <c r="A75" s="557"/>
      <c r="B75" s="538"/>
      <c r="C75" s="538"/>
      <c r="D75" s="538"/>
      <c r="E75" s="538"/>
      <c r="F75" s="538"/>
      <c r="G75" s="538"/>
      <c r="H75" s="538"/>
      <c r="I75" s="538"/>
    </row>
    <row r="76" spans="1:9">
      <c r="A76" s="557"/>
      <c r="B76" s="538"/>
      <c r="C76" s="538"/>
      <c r="D76" s="538"/>
      <c r="E76" s="538"/>
      <c r="F76" s="538"/>
      <c r="G76" s="538"/>
      <c r="H76" s="538"/>
      <c r="I76" s="538"/>
    </row>
    <row r="77" spans="1:9">
      <c r="A77" s="557"/>
      <c r="B77" s="538"/>
      <c r="C77" s="538"/>
      <c r="D77" s="538"/>
      <c r="E77" s="538"/>
      <c r="F77" s="538" t="s">
        <v>351</v>
      </c>
      <c r="G77" s="538"/>
      <c r="H77" s="538"/>
      <c r="I77" s="538"/>
    </row>
    <row r="78" spans="1:9">
      <c r="A78" s="557"/>
      <c r="B78" s="538"/>
      <c r="C78" s="538"/>
      <c r="D78" s="538"/>
      <c r="E78" s="538"/>
      <c r="F78" s="538" t="s">
        <v>328</v>
      </c>
      <c r="G78" s="538"/>
      <c r="H78" s="538"/>
      <c r="I78" s="538"/>
    </row>
    <row r="79" spans="1:9">
      <c r="A79" s="557"/>
      <c r="B79" s="538"/>
      <c r="C79" s="538"/>
      <c r="D79" s="538"/>
      <c r="E79" s="538"/>
      <c r="F79" s="565" t="s">
        <v>352</v>
      </c>
      <c r="G79" s="637"/>
      <c r="H79" s="637"/>
      <c r="I79" s="637"/>
    </row>
    <row r="80" spans="1:9">
      <c r="A80" s="557"/>
      <c r="B80" s="538"/>
      <c r="C80" s="538"/>
      <c r="D80" s="538"/>
      <c r="E80" s="538"/>
      <c r="F80" s="637"/>
      <c r="G80" s="637"/>
      <c r="H80" s="637"/>
      <c r="I80" s="637"/>
    </row>
    <row r="81" spans="1:9">
      <c r="A81" s="634" t="s">
        <v>353</v>
      </c>
      <c r="B81" s="634"/>
      <c r="C81" s="635">
        <f ca="1">IF('[1]Family data'!$D$6&gt;0,'[1]Family data'!$D$6,"")</f>
        <v>45014</v>
      </c>
      <c r="D81" s="635"/>
      <c r="E81" s="635"/>
      <c r="F81" s="635"/>
      <c r="G81" s="635"/>
      <c r="H81" s="635"/>
      <c r="I81" s="635"/>
    </row>
    <row r="82" spans="1:9">
      <c r="A82" s="636" t="s">
        <v>354</v>
      </c>
      <c r="B82" s="636"/>
      <c r="C82" s="636"/>
      <c r="D82" s="636"/>
      <c r="E82" s="636"/>
      <c r="F82" s="636"/>
      <c r="G82" s="636"/>
      <c r="H82" s="636"/>
      <c r="I82" s="636"/>
    </row>
    <row r="83" spans="1:9">
      <c r="A83" s="633">
        <v>1</v>
      </c>
      <c r="B83" s="537" t="s">
        <v>355</v>
      </c>
      <c r="C83" s="537"/>
      <c r="D83" s="537"/>
      <c r="E83" s="537"/>
      <c r="F83" s="537"/>
      <c r="G83" s="537"/>
      <c r="H83" s="537"/>
      <c r="I83" s="537"/>
    </row>
    <row r="84" spans="1:9">
      <c r="A84" s="633"/>
      <c r="B84" s="537"/>
      <c r="C84" s="537"/>
      <c r="D84" s="537"/>
      <c r="E84" s="537"/>
      <c r="F84" s="537"/>
      <c r="G84" s="537"/>
      <c r="H84" s="537"/>
      <c r="I84" s="537"/>
    </row>
    <row r="85" spans="1:9">
      <c r="A85" s="633">
        <v>2</v>
      </c>
      <c r="B85" s="537" t="s">
        <v>356</v>
      </c>
      <c r="C85" s="537"/>
      <c r="D85" s="537"/>
      <c r="E85" s="537"/>
      <c r="F85" s="537"/>
      <c r="G85" s="537"/>
      <c r="H85" s="537"/>
      <c r="I85" s="537"/>
    </row>
    <row r="86" spans="1:9">
      <c r="A86" s="633"/>
      <c r="B86" s="537"/>
      <c r="C86" s="537"/>
      <c r="D86" s="537"/>
      <c r="E86" s="537"/>
      <c r="F86" s="537"/>
      <c r="G86" s="537"/>
      <c r="H86" s="537"/>
      <c r="I86" s="537"/>
    </row>
    <row r="87" spans="1:9">
      <c r="A87" s="633">
        <v>3</v>
      </c>
      <c r="B87" s="537" t="s">
        <v>357</v>
      </c>
      <c r="C87" s="537"/>
      <c r="D87" s="537"/>
      <c r="E87" s="537"/>
      <c r="F87" s="537"/>
      <c r="G87" s="537"/>
      <c r="H87" s="537"/>
      <c r="I87" s="537"/>
    </row>
    <row r="88" spans="1:9">
      <c r="A88" s="633"/>
      <c r="B88" s="537"/>
      <c r="C88" s="537"/>
      <c r="D88" s="537"/>
      <c r="E88" s="537"/>
      <c r="F88" s="537"/>
      <c r="G88" s="537"/>
      <c r="H88" s="537"/>
      <c r="I88" s="537"/>
    </row>
    <row r="89" spans="1:9">
      <c r="A89" s="103"/>
      <c r="B89" s="104"/>
      <c r="C89" s="104"/>
      <c r="D89" s="104"/>
      <c r="E89" s="104"/>
      <c r="F89" s="104"/>
      <c r="G89" s="104"/>
      <c r="H89" s="104"/>
      <c r="I89" s="105">
        <v>14</v>
      </c>
    </row>
    <row r="90" spans="1:9">
      <c r="A90" s="620" t="s">
        <v>334</v>
      </c>
      <c r="B90" s="620"/>
      <c r="C90" s="620"/>
      <c r="D90" s="620"/>
      <c r="E90" s="620"/>
      <c r="F90" s="620"/>
      <c r="G90" s="620"/>
      <c r="H90" s="620"/>
      <c r="I90" s="620"/>
    </row>
    <row r="91" spans="1:9">
      <c r="A91" s="620" t="s">
        <v>335</v>
      </c>
      <c r="B91" s="620"/>
      <c r="C91" s="620"/>
      <c r="D91" s="620"/>
      <c r="E91" s="620"/>
      <c r="F91" s="620"/>
      <c r="G91" s="620"/>
      <c r="H91" s="620"/>
      <c r="I91" s="620"/>
    </row>
    <row r="92" spans="1:9">
      <c r="A92" s="620" t="s">
        <v>336</v>
      </c>
      <c r="B92" s="620"/>
      <c r="C92" s="620"/>
      <c r="D92" s="620"/>
      <c r="E92" s="620"/>
      <c r="F92" s="620"/>
      <c r="G92" s="620"/>
      <c r="H92" s="620"/>
      <c r="I92" s="620"/>
    </row>
    <row r="93" spans="1:9">
      <c r="A93" s="621"/>
      <c r="B93" s="621"/>
      <c r="C93" s="621"/>
      <c r="D93" s="621"/>
      <c r="E93" s="621"/>
      <c r="F93" s="621"/>
      <c r="G93" s="621"/>
      <c r="H93" s="621"/>
      <c r="I93" s="621"/>
    </row>
    <row r="94" spans="1:9">
      <c r="A94" s="96">
        <v>1</v>
      </c>
      <c r="B94" s="584" t="s">
        <v>338</v>
      </c>
      <c r="C94" s="584"/>
      <c r="D94" s="584"/>
      <c r="E94" s="584"/>
      <c r="F94" s="609" t="str">
        <f>[1]Pravesh!$C$407</f>
        <v>KASTURI DEVI</v>
      </c>
      <c r="G94" s="610"/>
      <c r="H94" s="610"/>
      <c r="I94" s="611"/>
    </row>
    <row r="95" spans="1:9">
      <c r="A95" s="550">
        <v>2</v>
      </c>
      <c r="B95" s="638" t="s">
        <v>339</v>
      </c>
      <c r="C95" s="639"/>
      <c r="D95" s="639"/>
      <c r="E95" s="639"/>
      <c r="F95" s="646" t="str">
        <f>[1]Mastersheet!$B$3</f>
        <v>KALU RAM</v>
      </c>
      <c r="G95" s="663"/>
      <c r="H95" s="663"/>
      <c r="I95" s="663"/>
    </row>
    <row r="96" spans="1:9">
      <c r="A96" s="552"/>
      <c r="B96" s="639"/>
      <c r="C96" s="639"/>
      <c r="D96" s="639"/>
      <c r="E96" s="639"/>
      <c r="F96" s="663"/>
      <c r="G96" s="663"/>
      <c r="H96" s="663"/>
      <c r="I96" s="663"/>
    </row>
    <row r="97" spans="1:9">
      <c r="A97" s="550">
        <v>3</v>
      </c>
      <c r="B97" s="638" t="s">
        <v>340</v>
      </c>
      <c r="C97" s="639"/>
      <c r="D97" s="639"/>
      <c r="E97" s="639"/>
      <c r="F97" s="646" t="str">
        <f>[1]Pravesh!$C$409</f>
        <v>Widowed daughter</v>
      </c>
      <c r="G97" s="663"/>
      <c r="H97" s="663"/>
      <c r="I97" s="663"/>
    </row>
    <row r="98" spans="1:9">
      <c r="A98" s="552"/>
      <c r="B98" s="639"/>
      <c r="C98" s="639"/>
      <c r="D98" s="639"/>
      <c r="E98" s="639"/>
      <c r="F98" s="663"/>
      <c r="G98" s="663"/>
      <c r="H98" s="663"/>
      <c r="I98" s="663"/>
    </row>
    <row r="99" spans="1:9">
      <c r="A99" s="96">
        <v>4</v>
      </c>
      <c r="B99" s="584" t="s">
        <v>341</v>
      </c>
      <c r="C99" s="584"/>
      <c r="D99" s="584"/>
      <c r="E99" s="584"/>
      <c r="F99" s="612">
        <f>[1]Pravesh!$C$408</f>
        <v>24108</v>
      </c>
      <c r="G99" s="664"/>
      <c r="H99" s="664"/>
      <c r="I99" s="613"/>
    </row>
    <row r="100" spans="1:9">
      <c r="A100" s="96">
        <v>5</v>
      </c>
      <c r="B100" s="584" t="s">
        <v>342</v>
      </c>
      <c r="C100" s="584"/>
      <c r="D100" s="584"/>
      <c r="E100" s="584"/>
      <c r="F100" s="609" t="str">
        <f>[1]Pravesh!$C$410</f>
        <v>5.6  Ft</v>
      </c>
      <c r="G100" s="610"/>
      <c r="H100" s="610"/>
      <c r="I100" s="611"/>
    </row>
    <row r="101" spans="1:9">
      <c r="A101" s="550">
        <v>6</v>
      </c>
      <c r="B101" s="584" t="s">
        <v>343</v>
      </c>
      <c r="C101" s="584"/>
      <c r="D101" s="584"/>
      <c r="E101" s="584"/>
      <c r="F101" s="538"/>
      <c r="G101" s="538"/>
      <c r="H101" s="538"/>
      <c r="I101" s="538"/>
    </row>
    <row r="102" spans="1:9">
      <c r="A102" s="551"/>
      <c r="B102" s="658">
        <v>1</v>
      </c>
      <c r="C102" s="652"/>
      <c r="D102" s="653"/>
      <c r="E102" s="653"/>
      <c r="F102" s="653"/>
      <c r="G102" s="653"/>
      <c r="H102" s="653"/>
      <c r="I102" s="654"/>
    </row>
    <row r="103" spans="1:9">
      <c r="A103" s="551"/>
      <c r="B103" s="659"/>
      <c r="C103" s="655"/>
      <c r="D103" s="656"/>
      <c r="E103" s="656"/>
      <c r="F103" s="656"/>
      <c r="G103" s="656"/>
      <c r="H103" s="656"/>
      <c r="I103" s="657"/>
    </row>
    <row r="104" spans="1:9">
      <c r="A104" s="551"/>
      <c r="B104" s="658">
        <v>2</v>
      </c>
      <c r="C104" s="652"/>
      <c r="D104" s="653"/>
      <c r="E104" s="653"/>
      <c r="F104" s="653"/>
      <c r="G104" s="653"/>
      <c r="H104" s="653"/>
      <c r="I104" s="654"/>
    </row>
    <row r="105" spans="1:9">
      <c r="A105" s="551"/>
      <c r="B105" s="659"/>
      <c r="C105" s="655"/>
      <c r="D105" s="656"/>
      <c r="E105" s="656"/>
      <c r="F105" s="656"/>
      <c r="G105" s="656"/>
      <c r="H105" s="656"/>
      <c r="I105" s="657"/>
    </row>
    <row r="106" spans="1:9">
      <c r="A106" s="551"/>
      <c r="B106" s="658">
        <v>3</v>
      </c>
      <c r="C106" s="652"/>
      <c r="D106" s="653"/>
      <c r="E106" s="653"/>
      <c r="F106" s="653"/>
      <c r="G106" s="653"/>
      <c r="H106" s="653"/>
      <c r="I106" s="654"/>
    </row>
    <row r="107" spans="1:9">
      <c r="A107" s="551"/>
      <c r="B107" s="659"/>
      <c r="C107" s="655"/>
      <c r="D107" s="656"/>
      <c r="E107" s="656"/>
      <c r="F107" s="656"/>
      <c r="G107" s="656"/>
      <c r="H107" s="656"/>
      <c r="I107" s="657"/>
    </row>
    <row r="108" spans="1:9">
      <c r="A108" s="551"/>
      <c r="B108" s="627" t="s">
        <v>344</v>
      </c>
      <c r="C108" s="628"/>
      <c r="D108" s="628"/>
      <c r="E108" s="629"/>
      <c r="F108" s="652" t="s">
        <v>345</v>
      </c>
      <c r="G108" s="653"/>
      <c r="H108" s="653"/>
      <c r="I108" s="654"/>
    </row>
    <row r="109" spans="1:9">
      <c r="A109" s="552"/>
      <c r="B109" s="660"/>
      <c r="C109" s="661"/>
      <c r="D109" s="661"/>
      <c r="E109" s="662"/>
      <c r="F109" s="655"/>
      <c r="G109" s="656"/>
      <c r="H109" s="656"/>
      <c r="I109" s="657"/>
    </row>
    <row r="110" spans="1:9">
      <c r="A110" s="550">
        <v>7</v>
      </c>
      <c r="B110" s="638" t="s">
        <v>346</v>
      </c>
      <c r="C110" s="639"/>
      <c r="D110" s="639"/>
      <c r="E110" s="639"/>
      <c r="F110" s="646" t="str">
        <f>[1]Pravesh!$C$411</f>
        <v>MOLE SIGN ON BELOW LEFT EYE</v>
      </c>
      <c r="G110" s="663"/>
      <c r="H110" s="663"/>
      <c r="I110" s="663"/>
    </row>
    <row r="111" spans="1:9">
      <c r="A111" s="552"/>
      <c r="B111" s="639"/>
      <c r="C111" s="639"/>
      <c r="D111" s="639"/>
      <c r="E111" s="639"/>
      <c r="F111" s="663"/>
      <c r="G111" s="663"/>
      <c r="H111" s="663"/>
      <c r="I111" s="663"/>
    </row>
    <row r="112" spans="1:9">
      <c r="A112" s="550">
        <v>8</v>
      </c>
      <c r="B112" s="638" t="s">
        <v>347</v>
      </c>
      <c r="C112" s="639"/>
      <c r="D112" s="639"/>
      <c r="E112" s="639"/>
      <c r="F112" s="559" t="str">
        <f>[1]Pravesh!$C$412</f>
        <v>WARD NO 7, SHIVA BASTI, GANGASAHAR, BIKANER</v>
      </c>
      <c r="G112" s="640"/>
      <c r="H112" s="640"/>
      <c r="I112" s="641"/>
    </row>
    <row r="113" spans="1:9">
      <c r="A113" s="552"/>
      <c r="B113" s="639"/>
      <c r="C113" s="639"/>
      <c r="D113" s="639"/>
      <c r="E113" s="639"/>
      <c r="F113" s="642"/>
      <c r="G113" s="643"/>
      <c r="H113" s="643"/>
      <c r="I113" s="644"/>
    </row>
    <row r="114" spans="1:9">
      <c r="A114" s="557">
        <v>9</v>
      </c>
      <c r="B114" s="645" t="s">
        <v>348</v>
      </c>
      <c r="C114" s="646"/>
      <c r="D114" s="646"/>
      <c r="E114" s="647"/>
      <c r="F114" s="559" t="str">
        <f>[1]Pravesh!$I$197</f>
        <v>Treasury  Bikaner</v>
      </c>
      <c r="G114" s="560"/>
      <c r="H114" s="560"/>
      <c r="I114" s="649"/>
    </row>
    <row r="115" spans="1:9" ht="18" customHeight="1">
      <c r="A115" s="557"/>
      <c r="B115" s="537"/>
      <c r="C115" s="537"/>
      <c r="D115" s="537"/>
      <c r="E115" s="537"/>
      <c r="F115" s="561" t="str">
        <f>F27</f>
        <v>Bank Of Baroda,Gangasahar,Bikaner</v>
      </c>
      <c r="G115" s="562"/>
      <c r="H115" s="562"/>
      <c r="I115" s="650"/>
    </row>
    <row r="116" spans="1:9">
      <c r="A116" s="557"/>
      <c r="B116" s="645"/>
      <c r="C116" s="646"/>
      <c r="D116" s="646"/>
      <c r="E116" s="648"/>
      <c r="F116" s="563"/>
      <c r="G116" s="564"/>
      <c r="H116" s="564"/>
      <c r="I116" s="651"/>
    </row>
    <row r="117" spans="1:9">
      <c r="A117" s="557">
        <v>10</v>
      </c>
      <c r="B117" s="584" t="s">
        <v>349</v>
      </c>
      <c r="C117" s="584"/>
      <c r="D117" s="584"/>
      <c r="E117" s="584"/>
      <c r="F117" s="584"/>
      <c r="G117" s="584"/>
      <c r="H117" s="584"/>
      <c r="I117" s="584"/>
    </row>
    <row r="118" spans="1:9">
      <c r="A118" s="557"/>
      <c r="B118" s="538" t="s">
        <v>350</v>
      </c>
      <c r="C118" s="538"/>
      <c r="D118" s="538"/>
      <c r="E118" s="538"/>
      <c r="F118" s="538"/>
      <c r="G118" s="538"/>
      <c r="H118" s="538"/>
      <c r="I118" s="538"/>
    </row>
    <row r="119" spans="1:9">
      <c r="A119" s="557"/>
      <c r="B119" s="538"/>
      <c r="C119" s="538"/>
      <c r="D119" s="538"/>
      <c r="E119" s="538"/>
      <c r="F119" s="538"/>
      <c r="G119" s="538"/>
      <c r="H119" s="538"/>
      <c r="I119" s="538"/>
    </row>
    <row r="120" spans="1:9">
      <c r="A120" s="557"/>
      <c r="B120" s="538"/>
      <c r="C120" s="538"/>
      <c r="D120" s="538"/>
      <c r="E120" s="538"/>
      <c r="F120" s="538"/>
      <c r="G120" s="538"/>
      <c r="H120" s="538"/>
      <c r="I120" s="538"/>
    </row>
    <row r="121" spans="1:9">
      <c r="A121" s="557"/>
      <c r="B121" s="538"/>
      <c r="C121" s="538"/>
      <c r="D121" s="538"/>
      <c r="E121" s="538"/>
      <c r="F121" s="538" t="s">
        <v>351</v>
      </c>
      <c r="G121" s="538"/>
      <c r="H121" s="538"/>
      <c r="I121" s="538"/>
    </row>
    <row r="122" spans="1:9">
      <c r="A122" s="557"/>
      <c r="B122" s="538"/>
      <c r="C122" s="538"/>
      <c r="D122" s="538"/>
      <c r="E122" s="538"/>
      <c r="F122" s="538" t="s">
        <v>328</v>
      </c>
      <c r="G122" s="538"/>
      <c r="H122" s="538"/>
      <c r="I122" s="538"/>
    </row>
    <row r="123" spans="1:9">
      <c r="A123" s="557"/>
      <c r="B123" s="538"/>
      <c r="C123" s="538"/>
      <c r="D123" s="538"/>
      <c r="E123" s="538"/>
      <c r="F123" s="565" t="s">
        <v>352</v>
      </c>
      <c r="G123" s="637"/>
      <c r="H123" s="637"/>
      <c r="I123" s="637"/>
    </row>
    <row r="124" spans="1:9">
      <c r="A124" s="557"/>
      <c r="B124" s="538"/>
      <c r="C124" s="538"/>
      <c r="D124" s="538"/>
      <c r="E124" s="538"/>
      <c r="F124" s="637"/>
      <c r="G124" s="637"/>
      <c r="H124" s="637"/>
      <c r="I124" s="637"/>
    </row>
    <row r="125" spans="1:9">
      <c r="A125" s="634" t="s">
        <v>353</v>
      </c>
      <c r="B125" s="634"/>
      <c r="C125" s="635">
        <f ca="1">IF('[1]Family data'!$D$6&gt;0,'[1]Family data'!$D$6,"")</f>
        <v>45014</v>
      </c>
      <c r="D125" s="635"/>
      <c r="E125" s="635"/>
      <c r="F125" s="635"/>
      <c r="G125" s="635"/>
      <c r="H125" s="635"/>
      <c r="I125" s="635"/>
    </row>
    <row r="126" spans="1:9">
      <c r="A126" s="636" t="s">
        <v>354</v>
      </c>
      <c r="B126" s="636"/>
      <c r="C126" s="636"/>
      <c r="D126" s="636"/>
      <c r="E126" s="636"/>
      <c r="F126" s="636"/>
      <c r="G126" s="636"/>
      <c r="H126" s="636"/>
      <c r="I126" s="636"/>
    </row>
    <row r="127" spans="1:9">
      <c r="A127" s="633">
        <v>1</v>
      </c>
      <c r="B127" s="537" t="s">
        <v>355</v>
      </c>
      <c r="C127" s="537"/>
      <c r="D127" s="537"/>
      <c r="E127" s="537"/>
      <c r="F127" s="537"/>
      <c r="G127" s="537"/>
      <c r="H127" s="537"/>
      <c r="I127" s="537"/>
    </row>
    <row r="128" spans="1:9">
      <c r="A128" s="633"/>
      <c r="B128" s="537"/>
      <c r="C128" s="537"/>
      <c r="D128" s="537"/>
      <c r="E128" s="537"/>
      <c r="F128" s="537"/>
      <c r="G128" s="537"/>
      <c r="H128" s="537"/>
      <c r="I128" s="537"/>
    </row>
    <row r="129" spans="1:9">
      <c r="A129" s="633">
        <v>2</v>
      </c>
      <c r="B129" s="537" t="s">
        <v>356</v>
      </c>
      <c r="C129" s="537"/>
      <c r="D129" s="537"/>
      <c r="E129" s="537"/>
      <c r="F129" s="537"/>
      <c r="G129" s="537"/>
      <c r="H129" s="537"/>
      <c r="I129" s="537"/>
    </row>
    <row r="130" spans="1:9">
      <c r="A130" s="633"/>
      <c r="B130" s="537"/>
      <c r="C130" s="537"/>
      <c r="D130" s="537"/>
      <c r="E130" s="537"/>
      <c r="F130" s="537"/>
      <c r="G130" s="537"/>
      <c r="H130" s="537"/>
      <c r="I130" s="537"/>
    </row>
    <row r="131" spans="1:9">
      <c r="A131" s="633">
        <v>3</v>
      </c>
      <c r="B131" s="537" t="s">
        <v>357</v>
      </c>
      <c r="C131" s="537"/>
      <c r="D131" s="537"/>
      <c r="E131" s="537"/>
      <c r="F131" s="537"/>
      <c r="G131" s="537"/>
      <c r="H131" s="537"/>
      <c r="I131" s="537"/>
    </row>
    <row r="132" spans="1:9">
      <c r="A132" s="633"/>
      <c r="B132" s="537"/>
      <c r="C132" s="537"/>
      <c r="D132" s="537"/>
      <c r="E132" s="537"/>
      <c r="F132" s="537"/>
      <c r="G132" s="537"/>
      <c r="H132" s="537"/>
      <c r="I132" s="537"/>
    </row>
  </sheetData>
  <mergeCells count="164">
    <mergeCell ref="K4:L4"/>
    <mergeCell ref="A5:I5"/>
    <mergeCell ref="K5:L5"/>
    <mergeCell ref="B6:E6"/>
    <mergeCell ref="F6:I6"/>
    <mergeCell ref="A7:A8"/>
    <mergeCell ref="B7:E8"/>
    <mergeCell ref="F7:I8"/>
    <mergeCell ref="A9:A10"/>
    <mergeCell ref="B9:E10"/>
    <mergeCell ref="F9:I10"/>
    <mergeCell ref="A2:I2"/>
    <mergeCell ref="A3:I3"/>
    <mergeCell ref="A4:I4"/>
    <mergeCell ref="B11:E11"/>
    <mergeCell ref="F11:I11"/>
    <mergeCell ref="B12:E12"/>
    <mergeCell ref="F12:I12"/>
    <mergeCell ref="A13:A21"/>
    <mergeCell ref="B13:E13"/>
    <mergeCell ref="F13:I13"/>
    <mergeCell ref="B14:B15"/>
    <mergeCell ref="C14:I15"/>
    <mergeCell ref="B16:B17"/>
    <mergeCell ref="A24:A25"/>
    <mergeCell ref="B24:E25"/>
    <mergeCell ref="F24:I25"/>
    <mergeCell ref="A26:A28"/>
    <mergeCell ref="B26:E28"/>
    <mergeCell ref="F26:I26"/>
    <mergeCell ref="C16:I17"/>
    <mergeCell ref="B18:B19"/>
    <mergeCell ref="C18:I19"/>
    <mergeCell ref="B20:E21"/>
    <mergeCell ref="F20:I21"/>
    <mergeCell ref="A22:A23"/>
    <mergeCell ref="B22:E23"/>
    <mergeCell ref="F22:I23"/>
    <mergeCell ref="F27:I28"/>
    <mergeCell ref="A37:B37"/>
    <mergeCell ref="C37:I37"/>
    <mergeCell ref="A38:I38"/>
    <mergeCell ref="A39:A40"/>
    <mergeCell ref="B39:I40"/>
    <mergeCell ref="A41:A42"/>
    <mergeCell ref="B41:I42"/>
    <mergeCell ref="A29:A36"/>
    <mergeCell ref="B29:I29"/>
    <mergeCell ref="B30:E30"/>
    <mergeCell ref="F30:I32"/>
    <mergeCell ref="B31:E36"/>
    <mergeCell ref="F33:I33"/>
    <mergeCell ref="F34:I34"/>
    <mergeCell ref="F35:I36"/>
    <mergeCell ref="B50:E50"/>
    <mergeCell ref="F50:I50"/>
    <mergeCell ref="A51:A52"/>
    <mergeCell ref="B51:E52"/>
    <mergeCell ref="F51:I52"/>
    <mergeCell ref="A53:A54"/>
    <mergeCell ref="B53:E54"/>
    <mergeCell ref="F53:I54"/>
    <mergeCell ref="A43:A44"/>
    <mergeCell ref="B43:I44"/>
    <mergeCell ref="A46:I46"/>
    <mergeCell ref="A47:I47"/>
    <mergeCell ref="A48:I48"/>
    <mergeCell ref="A49:I49"/>
    <mergeCell ref="B55:E55"/>
    <mergeCell ref="F55:I55"/>
    <mergeCell ref="B56:E56"/>
    <mergeCell ref="F56:I56"/>
    <mergeCell ref="A57:A65"/>
    <mergeCell ref="B57:E57"/>
    <mergeCell ref="F57:I57"/>
    <mergeCell ref="B58:B59"/>
    <mergeCell ref="C58:I59"/>
    <mergeCell ref="B60:B61"/>
    <mergeCell ref="A68:A69"/>
    <mergeCell ref="B68:E69"/>
    <mergeCell ref="F68:I69"/>
    <mergeCell ref="A70:A72"/>
    <mergeCell ref="B70:E72"/>
    <mergeCell ref="F70:I70"/>
    <mergeCell ref="C60:I61"/>
    <mergeCell ref="B62:B63"/>
    <mergeCell ref="C62:I63"/>
    <mergeCell ref="B64:E65"/>
    <mergeCell ref="F64:I65"/>
    <mergeCell ref="A66:A67"/>
    <mergeCell ref="B66:E67"/>
    <mergeCell ref="F66:I67"/>
    <mergeCell ref="F71:I72"/>
    <mergeCell ref="A81:B81"/>
    <mergeCell ref="C81:I81"/>
    <mergeCell ref="A82:I82"/>
    <mergeCell ref="A83:A84"/>
    <mergeCell ref="B83:I84"/>
    <mergeCell ref="A85:A86"/>
    <mergeCell ref="B85:I86"/>
    <mergeCell ref="A73:A80"/>
    <mergeCell ref="B73:I73"/>
    <mergeCell ref="B74:E74"/>
    <mergeCell ref="F74:I76"/>
    <mergeCell ref="B75:E80"/>
    <mergeCell ref="F77:I77"/>
    <mergeCell ref="F78:I78"/>
    <mergeCell ref="F79:I80"/>
    <mergeCell ref="B94:E94"/>
    <mergeCell ref="F94:I94"/>
    <mergeCell ref="A95:A96"/>
    <mergeCell ref="B95:E96"/>
    <mergeCell ref="F95:I96"/>
    <mergeCell ref="A97:A98"/>
    <mergeCell ref="B97:E98"/>
    <mergeCell ref="F97:I98"/>
    <mergeCell ref="A87:A88"/>
    <mergeCell ref="B87:I88"/>
    <mergeCell ref="A90:I90"/>
    <mergeCell ref="A91:I91"/>
    <mergeCell ref="A92:I92"/>
    <mergeCell ref="A93:I93"/>
    <mergeCell ref="C104:I105"/>
    <mergeCell ref="B106:B107"/>
    <mergeCell ref="C106:I107"/>
    <mergeCell ref="B108:E109"/>
    <mergeCell ref="F108:I109"/>
    <mergeCell ref="A110:A111"/>
    <mergeCell ref="B110:E111"/>
    <mergeCell ref="F110:I111"/>
    <mergeCell ref="B99:E99"/>
    <mergeCell ref="F99:I99"/>
    <mergeCell ref="B100:E100"/>
    <mergeCell ref="F100:I100"/>
    <mergeCell ref="A101:A109"/>
    <mergeCell ref="B101:E101"/>
    <mergeCell ref="F101:I101"/>
    <mergeCell ref="B102:B103"/>
    <mergeCell ref="C102:I103"/>
    <mergeCell ref="B104:B105"/>
    <mergeCell ref="A117:A124"/>
    <mergeCell ref="B117:I117"/>
    <mergeCell ref="B118:E118"/>
    <mergeCell ref="F118:I120"/>
    <mergeCell ref="B119:E124"/>
    <mergeCell ref="F121:I121"/>
    <mergeCell ref="F122:I122"/>
    <mergeCell ref="F123:I124"/>
    <mergeCell ref="A112:A113"/>
    <mergeCell ref="B112:E113"/>
    <mergeCell ref="F112:I113"/>
    <mergeCell ref="A114:A116"/>
    <mergeCell ref="B114:E116"/>
    <mergeCell ref="F114:I114"/>
    <mergeCell ref="F115:I116"/>
    <mergeCell ref="A131:A132"/>
    <mergeCell ref="B131:I132"/>
    <mergeCell ref="A125:B125"/>
    <mergeCell ref="C125:I125"/>
    <mergeCell ref="A126:I126"/>
    <mergeCell ref="A127:A128"/>
    <mergeCell ref="B127:I128"/>
    <mergeCell ref="A129:A130"/>
    <mergeCell ref="B129:I130"/>
  </mergeCells>
  <dataValidations count="1">
    <dataValidation type="list" allowBlank="1" showInputMessage="1" showErrorMessage="1" sqref="K5:L5">
      <formula1>"Single copy,Double copy,Triple copy"</formula1>
    </dataValidation>
  </dataValidations>
  <pageMargins left="0.55118110236220474" right="0.35433070866141736" top="0.55118110236220474" bottom="0.43307086614173229" header="0.35433070866141736" footer="0.38"/>
  <pageSetup paperSize="9" orientation="portrait" r:id="rId1"/>
  <headerFooter alignWithMargins="0">
    <oddFooter>&amp;L16.18.1.22.5.19.8√97263.0458756048</oddFooter>
  </headerFooter>
  <rowBreaks count="2" manualBreakCount="2">
    <brk id="44" max="8" man="1"/>
    <brk id="88" max="8" man="1"/>
  </rowBreaks>
</worksheet>
</file>

<file path=xl/worksheets/sheet8.xml><?xml version="1.0" encoding="utf-8"?>
<worksheet xmlns="http://schemas.openxmlformats.org/spreadsheetml/2006/main" xmlns:r="http://schemas.openxmlformats.org/officeDocument/2006/relationships">
  <sheetPr codeName="Sheet28"/>
  <dimension ref="A1:J45"/>
  <sheetViews>
    <sheetView view="pageBreakPreview" zoomScaleSheetLayoutView="100" workbookViewId="0">
      <selection activeCell="H3" sqref="H3:I5"/>
    </sheetView>
  </sheetViews>
  <sheetFormatPr defaultColWidth="9.109375" defaultRowHeight="16.2"/>
  <cols>
    <col min="1" max="1" width="7.109375" style="110" customWidth="1"/>
    <col min="2" max="2" width="9.109375" style="109"/>
    <col min="3" max="3" width="11.44140625" style="109" customWidth="1"/>
    <col min="4" max="4" width="10.88671875" style="109" customWidth="1"/>
    <col min="5" max="5" width="11.6640625" style="109" customWidth="1"/>
    <col min="6" max="6" width="11.88671875" style="109" customWidth="1"/>
    <col min="7" max="7" width="9.88671875" style="109" customWidth="1"/>
    <col min="8" max="8" width="10.44140625" style="109" customWidth="1"/>
    <col min="9" max="9" width="9.88671875" style="109" customWidth="1"/>
    <col min="10" max="16384" width="9.109375" style="109"/>
  </cols>
  <sheetData>
    <row r="1" spans="1:9">
      <c r="A1" s="106"/>
      <c r="B1" s="107"/>
      <c r="C1" s="107"/>
      <c r="D1" s="107"/>
      <c r="E1" s="107"/>
      <c r="F1" s="107"/>
      <c r="G1" s="107"/>
      <c r="H1" s="107"/>
      <c r="I1" s="108">
        <v>15</v>
      </c>
    </row>
    <row r="2" spans="1:9">
      <c r="A2" s="692" t="s">
        <v>358</v>
      </c>
      <c r="B2" s="692"/>
      <c r="C2" s="692"/>
      <c r="D2" s="692"/>
      <c r="E2" s="692"/>
      <c r="F2" s="692"/>
      <c r="G2" s="692"/>
      <c r="H2" s="692"/>
      <c r="I2" s="692"/>
    </row>
    <row r="3" spans="1:9">
      <c r="B3" s="670" t="s">
        <v>359</v>
      </c>
      <c r="C3" s="670"/>
      <c r="D3" s="670"/>
      <c r="E3" s="670"/>
      <c r="F3" s="670"/>
      <c r="G3" s="670"/>
      <c r="H3" s="693" t="str">
        <f>IF([1]Mastersheet!$H$124="Tentative LPC","Tentative LPC for Pension purpose only","Final LPC")</f>
        <v>Final LPC</v>
      </c>
      <c r="I3" s="693"/>
    </row>
    <row r="4" spans="1:9">
      <c r="B4" s="692" t="s">
        <v>360</v>
      </c>
      <c r="C4" s="692"/>
      <c r="D4" s="692"/>
      <c r="E4" s="692"/>
      <c r="F4" s="692"/>
      <c r="G4" s="692"/>
      <c r="H4" s="693"/>
      <c r="I4" s="693"/>
    </row>
    <row r="5" spans="1:9">
      <c r="B5" s="692" t="s">
        <v>361</v>
      </c>
      <c r="C5" s="692"/>
      <c r="D5" s="692"/>
      <c r="E5" s="692"/>
      <c r="F5" s="692"/>
      <c r="G5" s="692"/>
      <c r="H5" s="693"/>
      <c r="I5" s="693"/>
    </row>
    <row r="6" spans="1:9">
      <c r="A6" s="680" t="s">
        <v>362</v>
      </c>
      <c r="B6" s="680"/>
      <c r="C6" s="670" t="str">
        <f>[1]Mastersheet!G4</f>
        <v>COLONISATION</v>
      </c>
      <c r="D6" s="670"/>
      <c r="E6" s="670"/>
      <c r="F6" s="670"/>
      <c r="G6" s="670"/>
      <c r="H6" s="670"/>
      <c r="I6" s="670"/>
    </row>
    <row r="7" spans="1:9">
      <c r="A7" s="680" t="s">
        <v>363</v>
      </c>
      <c r="B7" s="680"/>
      <c r="C7" s="670" t="str">
        <f>[1]Mastersheet!B5</f>
        <v>COMMISSIONER COLONISATION DEPARTMENT,BIKANER</v>
      </c>
      <c r="D7" s="670"/>
      <c r="E7" s="670"/>
      <c r="F7" s="670"/>
      <c r="G7" s="670"/>
      <c r="H7" s="670"/>
      <c r="I7" s="670"/>
    </row>
    <row r="8" spans="1:9">
      <c r="A8" s="111">
        <v>1</v>
      </c>
      <c r="B8" s="680" t="s">
        <v>364</v>
      </c>
      <c r="C8" s="680"/>
      <c r="D8" s="680"/>
      <c r="E8" s="680"/>
      <c r="F8" s="670" t="str">
        <f>[1]Mastersheet!B3</f>
        <v>KALU RAM</v>
      </c>
      <c r="G8" s="670"/>
      <c r="H8" s="670"/>
      <c r="I8" s="670"/>
    </row>
    <row r="9" spans="1:9">
      <c r="A9" s="111"/>
      <c r="B9" s="670" t="str">
        <f>[1]Mastersheet!B4</f>
        <v>CLASS IV</v>
      </c>
      <c r="C9" s="670"/>
      <c r="D9" s="670"/>
      <c r="E9" s="670"/>
      <c r="F9" s="670"/>
      <c r="G9" s="680" t="s">
        <v>2</v>
      </c>
      <c r="H9" s="680"/>
      <c r="I9" s="680"/>
    </row>
    <row r="10" spans="1:9">
      <c r="A10" s="111"/>
      <c r="B10" s="670" t="s">
        <v>365</v>
      </c>
      <c r="C10" s="670"/>
      <c r="D10" s="670" t="str">
        <f>[1]Pravesh!D226</f>
        <v>dead</v>
      </c>
      <c r="E10" s="670"/>
      <c r="F10" s="112" t="s">
        <v>366</v>
      </c>
      <c r="G10" s="688" t="str">
        <f>[1]Mastersheet!H62</f>
        <v>30/04/2018</v>
      </c>
      <c r="H10" s="688"/>
      <c r="I10" s="688"/>
    </row>
    <row r="11" spans="1:9" ht="23.25" customHeight="1">
      <c r="A11" s="113">
        <v>2</v>
      </c>
      <c r="B11" s="689" t="s">
        <v>367</v>
      </c>
      <c r="C11" s="689"/>
      <c r="D11" s="689"/>
      <c r="E11" s="690" t="str">
        <f>[1]Pravesh!I128</f>
        <v>30/04/2018</v>
      </c>
      <c r="F11" s="691"/>
      <c r="G11" s="670" t="s">
        <v>368</v>
      </c>
      <c r="H11" s="670"/>
      <c r="I11" s="670"/>
    </row>
    <row r="12" spans="1:9">
      <c r="A12" s="113"/>
      <c r="B12" s="681" t="s">
        <v>369</v>
      </c>
      <c r="C12" s="681"/>
      <c r="D12" s="681"/>
      <c r="E12" s="681"/>
      <c r="F12" s="114" t="s">
        <v>370</v>
      </c>
      <c r="G12" s="682">
        <f>[1]Mastersheet!F39</f>
        <v>32700</v>
      </c>
      <c r="H12" s="682"/>
      <c r="I12" s="682"/>
    </row>
    <row r="13" spans="1:9">
      <c r="A13" s="113"/>
      <c r="B13" s="681" t="s">
        <v>371</v>
      </c>
      <c r="C13" s="681"/>
      <c r="D13" s="681"/>
      <c r="E13" s="681"/>
      <c r="F13" s="114" t="s">
        <v>370</v>
      </c>
      <c r="G13" s="682">
        <f>[1]Mastersheet!F40</f>
        <v>0</v>
      </c>
      <c r="H13" s="682"/>
      <c r="I13" s="682"/>
    </row>
    <row r="14" spans="1:9">
      <c r="A14" s="113"/>
      <c r="B14" s="681" t="s">
        <v>372</v>
      </c>
      <c r="C14" s="681"/>
      <c r="D14" s="681"/>
      <c r="E14" s="681"/>
      <c r="F14" s="114" t="s">
        <v>370</v>
      </c>
      <c r="G14" s="682">
        <f>[1]Mastersheet!F41</f>
        <v>0</v>
      </c>
      <c r="H14" s="682"/>
      <c r="I14" s="682"/>
    </row>
    <row r="15" spans="1:9" ht="18">
      <c r="A15" s="113"/>
      <c r="B15" s="681" t="s">
        <v>373</v>
      </c>
      <c r="C15" s="681"/>
      <c r="D15" s="681"/>
      <c r="E15" s="681"/>
      <c r="F15" s="115"/>
      <c r="G15" s="685"/>
      <c r="H15" s="686"/>
      <c r="I15" s="687"/>
    </row>
    <row r="16" spans="1:9">
      <c r="A16" s="113"/>
      <c r="B16" s="681" t="str">
        <f>[1]Mastersheet!G40</f>
        <v xml:space="preserve">D.A. Rate @  7%  </v>
      </c>
      <c r="C16" s="681"/>
      <c r="D16" s="681"/>
      <c r="E16" s="681"/>
      <c r="F16" s="114" t="s">
        <v>370</v>
      </c>
      <c r="G16" s="682">
        <f>[1]Mastersheet!H40</f>
        <v>2289</v>
      </c>
      <c r="H16" s="682"/>
      <c r="I16" s="682"/>
    </row>
    <row r="17" spans="1:10">
      <c r="A17" s="113"/>
      <c r="B17" s="681" t="str">
        <f>CONCATENATE("House Rent Allowance","  ","@","  ",[1]Mastersheet!B43*100,"%")</f>
        <v>House Rent Allowance  @  18%</v>
      </c>
      <c r="C17" s="681"/>
      <c r="D17" s="681"/>
      <c r="E17" s="681"/>
      <c r="F17" s="114" t="s">
        <v>370</v>
      </c>
      <c r="G17" s="682">
        <f>[1]Mastersheet!H41</f>
        <v>5886</v>
      </c>
      <c r="H17" s="682"/>
      <c r="I17" s="682"/>
    </row>
    <row r="18" spans="1:10">
      <c r="A18" s="113"/>
      <c r="B18" s="681" t="s">
        <v>374</v>
      </c>
      <c r="C18" s="681"/>
      <c r="D18" s="681"/>
      <c r="E18" s="681"/>
      <c r="F18" s="114" t="s">
        <v>370</v>
      </c>
      <c r="G18" s="682">
        <f>[1]Mastersheet!F42</f>
        <v>620</v>
      </c>
      <c r="H18" s="682"/>
      <c r="I18" s="682"/>
    </row>
    <row r="19" spans="1:10">
      <c r="A19" s="113"/>
      <c r="B19" s="681" t="s">
        <v>375</v>
      </c>
      <c r="C19" s="681"/>
      <c r="D19" s="681"/>
      <c r="E19" s="681"/>
      <c r="F19" s="114" t="s">
        <v>370</v>
      </c>
      <c r="G19" s="682">
        <f>[1]Mastersheet!F43</f>
        <v>0</v>
      </c>
      <c r="H19" s="682"/>
      <c r="I19" s="682"/>
    </row>
    <row r="20" spans="1:10" ht="16.8" thickBot="1">
      <c r="A20" s="113"/>
      <c r="B20" s="683" t="str">
        <f>[1]Pravesh!$K$406</f>
        <v/>
      </c>
      <c r="C20" s="684"/>
      <c r="D20" s="684"/>
      <c r="E20" s="684"/>
      <c r="F20" s="116" t="s">
        <v>376</v>
      </c>
      <c r="G20" s="682">
        <f>SUM(G12:I14,G16:I19)</f>
        <v>41495</v>
      </c>
      <c r="H20" s="682"/>
      <c r="I20" s="682"/>
    </row>
    <row r="21" spans="1:10" ht="18" customHeight="1">
      <c r="A21" s="113">
        <v>3</v>
      </c>
      <c r="B21" s="677" t="s">
        <v>377</v>
      </c>
      <c r="C21" s="677"/>
      <c r="D21" s="677"/>
      <c r="E21" s="677"/>
      <c r="F21" s="677"/>
      <c r="G21" s="678" t="str">
        <f>B9</f>
        <v>CLASS IV</v>
      </c>
      <c r="H21" s="679"/>
      <c r="I21" s="679"/>
    </row>
    <row r="22" spans="1:10" ht="18" customHeight="1">
      <c r="A22" s="113"/>
      <c r="B22" s="677" t="s">
        <v>378</v>
      </c>
      <c r="C22" s="677"/>
      <c r="D22" s="680" t="str">
        <f>[1]Mastersheet!B41</f>
        <v>afternoon of.</v>
      </c>
      <c r="E22" s="680"/>
      <c r="H22" s="112"/>
      <c r="I22" s="112"/>
    </row>
    <row r="23" spans="1:10" ht="18" customHeight="1">
      <c r="A23" s="113">
        <v>4</v>
      </c>
      <c r="B23" s="677" t="s">
        <v>379</v>
      </c>
      <c r="C23" s="677"/>
      <c r="D23" s="677"/>
      <c r="E23" s="677"/>
      <c r="F23" s="677"/>
      <c r="G23" s="677"/>
      <c r="H23" s="677"/>
      <c r="I23" s="677"/>
    </row>
    <row r="24" spans="1:10" ht="18" customHeight="1">
      <c r="A24" s="111"/>
      <c r="B24" s="673" t="s">
        <v>380</v>
      </c>
      <c r="C24" s="673"/>
      <c r="D24" s="673"/>
      <c r="E24" s="671" t="s">
        <v>381</v>
      </c>
      <c r="F24" s="671" t="s">
        <v>382</v>
      </c>
      <c r="G24" s="671" t="s">
        <v>383</v>
      </c>
      <c r="H24" s="671" t="s">
        <v>384</v>
      </c>
      <c r="I24" s="671" t="s">
        <v>246</v>
      </c>
    </row>
    <row r="25" spans="1:10">
      <c r="A25" s="113"/>
      <c r="B25" s="673"/>
      <c r="C25" s="673"/>
      <c r="D25" s="673"/>
      <c r="E25" s="675"/>
      <c r="F25" s="671"/>
      <c r="G25" s="671"/>
      <c r="H25" s="671"/>
      <c r="I25" s="671"/>
      <c r="J25" s="117"/>
    </row>
    <row r="26" spans="1:10" ht="11.25" customHeight="1">
      <c r="A26" s="113"/>
      <c r="B26" s="674"/>
      <c r="C26" s="674"/>
      <c r="D26" s="674"/>
      <c r="E26" s="676"/>
      <c r="F26" s="672"/>
      <c r="G26" s="672"/>
      <c r="H26" s="672"/>
      <c r="I26" s="672"/>
      <c r="J26" s="117"/>
    </row>
    <row r="27" spans="1:10">
      <c r="A27" s="118" t="s">
        <v>249</v>
      </c>
      <c r="B27" s="668" t="s">
        <v>385</v>
      </c>
      <c r="C27" s="668"/>
      <c r="D27" s="668"/>
      <c r="E27" s="119"/>
      <c r="F27" s="119"/>
      <c r="G27" s="119"/>
      <c r="H27" s="119"/>
      <c r="I27" s="119"/>
      <c r="J27" s="117"/>
    </row>
    <row r="28" spans="1:10">
      <c r="A28" s="118"/>
      <c r="B28" s="668"/>
      <c r="C28" s="668"/>
      <c r="D28" s="668"/>
      <c r="E28" s="120" t="str">
        <f>IF([1]Recovery!E26&gt;0,[1]Recovery!E26,"NIL")</f>
        <v>NIL</v>
      </c>
      <c r="F28" s="120" t="str">
        <f>IF([1]Recovery!F26&gt;0,[1]Recovery!F26,"NIL")</f>
        <v>NIL</v>
      </c>
      <c r="G28" s="120" t="str">
        <f>IF([1]Recovery!G26&gt;0,[1]Recovery!G26,"NIL")</f>
        <v>NIL</v>
      </c>
      <c r="H28" s="120" t="str">
        <f>IF([1]Recovery!H26&gt;0,[1]Recovery!H26,"NIL")</f>
        <v>NIL</v>
      </c>
      <c r="I28" s="120" t="str">
        <f>IF([1]Recovery!I26&gt;0,[1]Recovery!I26,"NIL")</f>
        <v>NIL</v>
      </c>
    </row>
    <row r="29" spans="1:10">
      <c r="A29" s="111" t="s">
        <v>386</v>
      </c>
      <c r="B29" s="668" t="s">
        <v>387</v>
      </c>
      <c r="C29" s="668"/>
      <c r="D29" s="668"/>
      <c r="E29" s="119"/>
      <c r="F29" s="119"/>
      <c r="G29" s="119"/>
      <c r="H29" s="119"/>
      <c r="I29" s="119"/>
    </row>
    <row r="30" spans="1:10">
      <c r="A30" s="111"/>
      <c r="B30" s="668" t="s">
        <v>253</v>
      </c>
      <c r="C30" s="668"/>
      <c r="D30" s="98" t="s">
        <v>249</v>
      </c>
      <c r="E30" s="121" t="str">
        <f>IF([1]Recovery!E28&gt;0,[1]Recovery!E28,"NIL")</f>
        <v>NIL</v>
      </c>
      <c r="F30" s="121" t="str">
        <f>IF([1]Recovery!F28&gt;0,[1]Recovery!F28,"NIL")</f>
        <v>NIL</v>
      </c>
      <c r="G30" s="121" t="str">
        <f>IF([1]Recovery!G28&gt;0,[1]Recovery!G28,"NIL")</f>
        <v>NIL</v>
      </c>
      <c r="H30" s="121" t="str">
        <f>IF([1]Recovery!H28&gt;0,[1]Recovery!H28,"NIL")</f>
        <v>NIL</v>
      </c>
      <c r="I30" s="121" t="str">
        <f>IF([1]Recovery!I28&gt;0,[1]Recovery!I28,"NIL")</f>
        <v>NIL</v>
      </c>
    </row>
    <row r="31" spans="1:10">
      <c r="A31" s="111"/>
      <c r="B31" s="669"/>
      <c r="C31" s="669"/>
      <c r="D31" s="98" t="s">
        <v>386</v>
      </c>
      <c r="E31" s="121" t="str">
        <f>IF([1]Recovery!E29&gt;0,[1]Recovery!E29,"NIL")</f>
        <v>NIL</v>
      </c>
      <c r="F31" s="121" t="str">
        <f>IF([1]Recovery!F29&gt;0,[1]Recovery!F29,"NIL")</f>
        <v>NIL</v>
      </c>
      <c r="G31" s="121" t="str">
        <f>IF([1]Recovery!G29&gt;0,[1]Recovery!G29,"NIL")</f>
        <v>NIL</v>
      </c>
      <c r="H31" s="121" t="str">
        <f>IF([1]Recovery!H29&gt;0,[1]Recovery!H29,"NIL")</f>
        <v>NIL</v>
      </c>
      <c r="I31" s="121" t="str">
        <f>IF([1]Recovery!I29&gt;0,[1]Recovery!I29,"NIL")</f>
        <v>NIL</v>
      </c>
    </row>
    <row r="32" spans="1:10" ht="18" customHeight="1">
      <c r="A32" s="111"/>
      <c r="B32" s="668" t="s">
        <v>388</v>
      </c>
      <c r="C32" s="669"/>
      <c r="D32" s="98" t="s">
        <v>249</v>
      </c>
      <c r="E32" s="121" t="str">
        <f>IF([1]Recovery!E30&gt;0,[1]Recovery!E30,"NIL")</f>
        <v>NIL</v>
      </c>
      <c r="F32" s="121" t="str">
        <f>IF([1]Recovery!F30&gt;0,[1]Recovery!F30,"NIL")</f>
        <v>NIL</v>
      </c>
      <c r="G32" s="121" t="str">
        <f>IF([1]Recovery!G30&gt;0,[1]Recovery!G30,"NIL")</f>
        <v>NIL</v>
      </c>
      <c r="H32" s="121" t="str">
        <f>IF([1]Recovery!H30&gt;0,[1]Recovery!H30,"NIL")</f>
        <v>NIL</v>
      </c>
      <c r="I32" s="121" t="str">
        <f>IF([1]Recovery!I30&gt;0,[1]Recovery!I30,"NIL")</f>
        <v>NIL</v>
      </c>
    </row>
    <row r="33" spans="1:9">
      <c r="A33" s="111"/>
      <c r="B33" s="669"/>
      <c r="C33" s="669"/>
      <c r="D33" s="98" t="s">
        <v>386</v>
      </c>
      <c r="E33" s="121" t="str">
        <f>IF([1]Recovery!E31&gt;0,[1]Recovery!E31,"NIL")</f>
        <v>NIL</v>
      </c>
      <c r="F33" s="121" t="str">
        <f>IF([1]Recovery!F31&gt;0,[1]Recovery!F31,"NIL")</f>
        <v>NIL</v>
      </c>
      <c r="G33" s="121" t="str">
        <f>IF([1]Recovery!G31&gt;0,[1]Recovery!G31,"NIL")</f>
        <v>NIL</v>
      </c>
      <c r="H33" s="121" t="str">
        <f>IF([1]Recovery!H31&gt;0,[1]Recovery!H31,"NIL")</f>
        <v>NIL</v>
      </c>
      <c r="I33" s="121" t="str">
        <f>IF([1]Recovery!I31&gt;0,[1]Recovery!I31,"NIL")</f>
        <v>NIL</v>
      </c>
    </row>
    <row r="34" spans="1:9">
      <c r="A34" s="111"/>
      <c r="B34" s="669"/>
      <c r="C34" s="669"/>
      <c r="D34" s="98" t="s">
        <v>261</v>
      </c>
      <c r="E34" s="121" t="str">
        <f>IF([1]Recovery!E32&gt;0,[1]Recovery!E32,"NIL")</f>
        <v>NIL</v>
      </c>
      <c r="F34" s="121" t="str">
        <f>IF([1]Recovery!F32&gt;0,[1]Recovery!F32,"NIL")</f>
        <v>NIL</v>
      </c>
      <c r="G34" s="121" t="str">
        <f>IF([1]Recovery!G32&gt;0,[1]Recovery!G32,"NIL")</f>
        <v>NIL</v>
      </c>
      <c r="H34" s="121" t="str">
        <f>IF([1]Recovery!H32&gt;0,[1]Recovery!H32,"NIL")</f>
        <v>NIL</v>
      </c>
      <c r="I34" s="121" t="str">
        <f>IF([1]Recovery!I32&gt;0,[1]Recovery!I32,"NIL")</f>
        <v>NIL</v>
      </c>
    </row>
    <row r="35" spans="1:9">
      <c r="A35" s="111"/>
      <c r="B35" s="668" t="s">
        <v>260</v>
      </c>
      <c r="C35" s="668"/>
      <c r="D35" s="98" t="s">
        <v>249</v>
      </c>
      <c r="E35" s="121" t="str">
        <f>IF([1]Recovery!E33&gt;0,[1]Recovery!E33,"NIL")</f>
        <v>NIL</v>
      </c>
      <c r="F35" s="121" t="str">
        <f>IF([1]Recovery!F33&gt;0,[1]Recovery!F33,"NIL")</f>
        <v>NIL</v>
      </c>
      <c r="G35" s="121" t="str">
        <f>IF([1]Recovery!G33&gt;0,[1]Recovery!G33,"NIL")</f>
        <v>NIL</v>
      </c>
      <c r="H35" s="121" t="str">
        <f>IF([1]Recovery!H33&gt;0,[1]Recovery!H33,"NIL")</f>
        <v>NIL</v>
      </c>
      <c r="I35" s="121" t="str">
        <f>IF([1]Recovery!I33&gt;0,[1]Recovery!I33,"NIL")</f>
        <v>NIL</v>
      </c>
    </row>
    <row r="36" spans="1:9">
      <c r="A36" s="111"/>
      <c r="B36" s="669" t="s">
        <v>249</v>
      </c>
      <c r="C36" s="669"/>
      <c r="D36" s="98" t="s">
        <v>386</v>
      </c>
      <c r="E36" s="121" t="str">
        <f>IF([1]Recovery!E34&gt;0,[1]Recovery!E34,"NIL")</f>
        <v>NIL</v>
      </c>
      <c r="F36" s="121" t="str">
        <f>IF([1]Recovery!F34&gt;0,[1]Recovery!F34,"NIL")</f>
        <v>NIL</v>
      </c>
      <c r="G36" s="121" t="str">
        <f>IF([1]Recovery!G34&gt;0,[1]Recovery!G34,"NIL")</f>
        <v>NIL</v>
      </c>
      <c r="H36" s="121" t="str">
        <f>IF([1]Recovery!H34&gt;0,[1]Recovery!H34,"NIL")</f>
        <v>NIL</v>
      </c>
      <c r="I36" s="121" t="str">
        <f>IF([1]Recovery!I34&gt;0,[1]Recovery!I34,"NIL")</f>
        <v>NIL</v>
      </c>
    </row>
    <row r="37" spans="1:9">
      <c r="A37" s="111" t="s">
        <v>261</v>
      </c>
      <c r="B37" s="668" t="s">
        <v>389</v>
      </c>
      <c r="C37" s="669"/>
      <c r="D37" s="98" t="s">
        <v>108</v>
      </c>
      <c r="E37" s="121" t="str">
        <f>IF([1]Recovery!E35&gt;0,[1]Recovery!E35,"NIL")</f>
        <v>NIL</v>
      </c>
      <c r="F37" s="121" t="str">
        <f>IF([1]Recovery!F35&gt;0,[1]Recovery!F35,"NIL")</f>
        <v>NIL</v>
      </c>
      <c r="G37" s="121" t="str">
        <f>IF([1]Recovery!G35&gt;0,[1]Recovery!G35,"NIL")</f>
        <v>NIL</v>
      </c>
      <c r="H37" s="121" t="str">
        <f>IF([1]Recovery!H35&gt;0,[1]Recovery!H35,"NIL")</f>
        <v>NIL</v>
      </c>
      <c r="I37" s="121" t="str">
        <f>IF([1]Recovery!I35&gt;0,[1]Recovery!I35,"NIL")</f>
        <v>NIL</v>
      </c>
    </row>
    <row r="38" spans="1:9">
      <c r="A38" s="111"/>
      <c r="B38" s="669"/>
      <c r="C38" s="669"/>
      <c r="D38" s="98" t="s">
        <v>110</v>
      </c>
      <c r="E38" s="121" t="str">
        <f>IF([1]Recovery!E36&gt;0,[1]Recovery!E36,"NIL")</f>
        <v>NIL</v>
      </c>
      <c r="F38" s="121" t="str">
        <f>IF([1]Recovery!F36&gt;0,[1]Recovery!F36,"NIL")</f>
        <v>NIL</v>
      </c>
      <c r="G38" s="121" t="str">
        <f>IF([1]Recovery!G36&gt;0,[1]Recovery!G36,"NIL")</f>
        <v>NIL</v>
      </c>
      <c r="H38" s="121" t="str">
        <f>IF([1]Recovery!H36&gt;0,[1]Recovery!H36,"NIL")</f>
        <v>NIL</v>
      </c>
      <c r="I38" s="121" t="str">
        <f>IF([1]Recovery!I36&gt;0,[1]Recovery!I36,"NIL")</f>
        <v>NIL</v>
      </c>
    </row>
    <row r="39" spans="1:9">
      <c r="A39" s="111"/>
      <c r="B39" s="669"/>
      <c r="C39" s="669"/>
      <c r="D39" s="98" t="s">
        <v>138</v>
      </c>
      <c r="E39" s="121" t="str">
        <f>IF([1]Recovery!E37&gt;0,[1]Recovery!E37,"NIL")</f>
        <v>NIL</v>
      </c>
      <c r="F39" s="121" t="str">
        <f>IF([1]Recovery!F37&gt;0,[1]Recovery!F37,"NIL")</f>
        <v>NIL</v>
      </c>
      <c r="G39" s="121" t="str">
        <f>IF([1]Recovery!G37&gt;0,[1]Recovery!G37,"NIL")</f>
        <v>NIL</v>
      </c>
      <c r="H39" s="121" t="str">
        <f>IF([1]Recovery!H37&gt;0,[1]Recovery!H37,"NIL")</f>
        <v>NIL</v>
      </c>
      <c r="I39" s="121" t="str">
        <f>IF([1]Recovery!I37&gt;0,[1]Recovery!I37,"NIL")</f>
        <v>NIL</v>
      </c>
    </row>
    <row r="40" spans="1:9">
      <c r="A40" s="111" t="s">
        <v>390</v>
      </c>
      <c r="B40" s="668" t="s">
        <v>264</v>
      </c>
      <c r="C40" s="669"/>
      <c r="D40" s="98" t="s">
        <v>108</v>
      </c>
      <c r="E40" s="121" t="str">
        <f>IF([1]Recovery!E38&gt;0,[1]Recovery!E38,"NIL")</f>
        <v>NIL</v>
      </c>
      <c r="F40" s="121" t="str">
        <f>IF([1]Recovery!F38&gt;0,[1]Recovery!F38,"NIL")</f>
        <v>NIL</v>
      </c>
      <c r="G40" s="121" t="str">
        <f>IF([1]Recovery!G38&gt;0,[1]Recovery!G38,"NIL")</f>
        <v>NIL</v>
      </c>
      <c r="H40" s="121" t="str">
        <f>IF([1]Recovery!H38&gt;0,[1]Recovery!H38,"NIL")</f>
        <v>NIL</v>
      </c>
      <c r="I40" s="121" t="str">
        <f>IF([1]Recovery!I38&gt;0,[1]Recovery!I38,"NIL")</f>
        <v>NIL</v>
      </c>
    </row>
    <row r="41" spans="1:9">
      <c r="A41" s="111"/>
      <c r="B41" s="669"/>
      <c r="C41" s="669"/>
      <c r="D41" s="98" t="s">
        <v>110</v>
      </c>
      <c r="E41" s="121" t="str">
        <f>IF([1]Recovery!E39&gt;0,[1]Recovery!E39,"NIL")</f>
        <v>NIL</v>
      </c>
      <c r="F41" s="121" t="str">
        <f>IF([1]Recovery!F39&gt;0,[1]Recovery!F39,"NIL")</f>
        <v>NIL</v>
      </c>
      <c r="G41" s="121" t="str">
        <f>IF([1]Recovery!G39&gt;0,[1]Recovery!G39,"NIL")</f>
        <v>NIL</v>
      </c>
      <c r="H41" s="121" t="str">
        <f>IF([1]Recovery!H39&gt;0,[1]Recovery!H39,"NIL")</f>
        <v>NIL</v>
      </c>
      <c r="I41" s="121" t="str">
        <f>IF([1]Recovery!I39&gt;0,[1]Recovery!I39,"NIL")</f>
        <v>NIL</v>
      </c>
    </row>
    <row r="42" spans="1:9">
      <c r="A42" s="111"/>
      <c r="B42" s="669"/>
      <c r="C42" s="669"/>
      <c r="D42" s="98" t="s">
        <v>138</v>
      </c>
      <c r="E42" s="120" t="str">
        <f>IF([1]Recovery!E40&gt;0,[1]Recovery!E40,"NIL")</f>
        <v>NIL</v>
      </c>
      <c r="F42" s="120" t="str">
        <f>IF([1]Recovery!F40&gt;0,[1]Recovery!F40,"NIL")</f>
        <v>NIL</v>
      </c>
      <c r="G42" s="120" t="str">
        <f>IF([1]Recovery!G40&gt;0,[1]Recovery!G40,"NIL")</f>
        <v>NIL</v>
      </c>
      <c r="H42" s="120" t="str">
        <f>IF([1]Recovery!H40&gt;0,[1]Recovery!H40,"NIL")</f>
        <v>NIL</v>
      </c>
      <c r="I42" s="120" t="str">
        <f>IF([1]Recovery!I40&gt;0,[1]Recovery!I40,"NIL")</f>
        <v>NIL</v>
      </c>
    </row>
    <row r="43" spans="1:9">
      <c r="A43" s="111"/>
      <c r="B43" s="112"/>
      <c r="C43" s="112"/>
      <c r="D43" s="112"/>
      <c r="E43" s="112"/>
      <c r="F43" s="112"/>
      <c r="G43" s="112"/>
      <c r="H43" s="112"/>
      <c r="I43" s="112"/>
    </row>
    <row r="44" spans="1:9">
      <c r="A44" s="111"/>
      <c r="B44" s="112"/>
      <c r="C44" s="112"/>
      <c r="D44" s="112"/>
      <c r="E44" s="670" t="s">
        <v>391</v>
      </c>
      <c r="F44" s="670"/>
      <c r="G44" s="670"/>
      <c r="H44" s="670"/>
      <c r="I44" s="670"/>
    </row>
    <row r="45" spans="1:9">
      <c r="A45" s="111"/>
      <c r="B45" s="112"/>
      <c r="C45" s="112"/>
      <c r="D45" s="112"/>
      <c r="E45" s="670" t="s">
        <v>392</v>
      </c>
      <c r="F45" s="670"/>
      <c r="G45" s="670"/>
      <c r="H45" s="670"/>
      <c r="I45" s="670"/>
    </row>
  </sheetData>
  <mergeCells count="57">
    <mergeCell ref="A6:B6"/>
    <mergeCell ref="C6:I6"/>
    <mergeCell ref="A2:I2"/>
    <mergeCell ref="B3:G3"/>
    <mergeCell ref="H3:I5"/>
    <mergeCell ref="B4:G4"/>
    <mergeCell ref="B5:G5"/>
    <mergeCell ref="A7:B7"/>
    <mergeCell ref="C7:I7"/>
    <mergeCell ref="B8:E8"/>
    <mergeCell ref="F8:I8"/>
    <mergeCell ref="B9:F9"/>
    <mergeCell ref="G9:I9"/>
    <mergeCell ref="B10:C10"/>
    <mergeCell ref="D10:E10"/>
    <mergeCell ref="G10:I10"/>
    <mergeCell ref="B11:D11"/>
    <mergeCell ref="E11:F11"/>
    <mergeCell ref="G11:I11"/>
    <mergeCell ref="B12:E12"/>
    <mergeCell ref="G12:I12"/>
    <mergeCell ref="B13:E13"/>
    <mergeCell ref="G13:I13"/>
    <mergeCell ref="B14:E14"/>
    <mergeCell ref="G14:I14"/>
    <mergeCell ref="B15:E15"/>
    <mergeCell ref="G15:I15"/>
    <mergeCell ref="B16:E16"/>
    <mergeCell ref="G16:I16"/>
    <mergeCell ref="B17:E17"/>
    <mergeCell ref="G17:I17"/>
    <mergeCell ref="B18:E18"/>
    <mergeCell ref="G18:I18"/>
    <mergeCell ref="B19:E19"/>
    <mergeCell ref="G19:I19"/>
    <mergeCell ref="B20:E20"/>
    <mergeCell ref="G20:I20"/>
    <mergeCell ref="B21:F21"/>
    <mergeCell ref="G21:I21"/>
    <mergeCell ref="B22:C22"/>
    <mergeCell ref="D22:E22"/>
    <mergeCell ref="B23:I23"/>
    <mergeCell ref="B37:C39"/>
    <mergeCell ref="B40:C42"/>
    <mergeCell ref="E44:I44"/>
    <mergeCell ref="E45:I45"/>
    <mergeCell ref="I24:I26"/>
    <mergeCell ref="B27:D28"/>
    <mergeCell ref="B29:D29"/>
    <mergeCell ref="B30:C31"/>
    <mergeCell ref="B32:C34"/>
    <mergeCell ref="B35:C36"/>
    <mergeCell ref="B24:D26"/>
    <mergeCell ref="E24:E26"/>
    <mergeCell ref="F24:F26"/>
    <mergeCell ref="G24:G26"/>
    <mergeCell ref="H24:H26"/>
  </mergeCells>
  <pageMargins left="0.55118110236220474" right="0.35433070866141736" top="0.44" bottom="0.3" header="0.36" footer="0.26"/>
  <pageSetup paperSize="9" orientation="portrait" r:id="rId1"/>
  <headerFooter alignWithMargins="0">
    <oddFooter>&amp;L16.18.1.22.5.19.8√97263.0458756048</oddFooter>
  </headerFooter>
</worksheet>
</file>

<file path=xl/worksheets/sheet9.xml><?xml version="1.0" encoding="utf-8"?>
<worksheet xmlns="http://schemas.openxmlformats.org/spreadsheetml/2006/main" xmlns:r="http://schemas.openxmlformats.org/officeDocument/2006/relationships">
  <sheetPr codeName="Sheet50"/>
  <dimension ref="A1:N83"/>
  <sheetViews>
    <sheetView view="pageBreakPreview" zoomScaleSheetLayoutView="100" workbookViewId="0">
      <selection activeCell="B42" sqref="B42"/>
    </sheetView>
  </sheetViews>
  <sheetFormatPr defaultColWidth="9.109375" defaultRowHeight="16.2"/>
  <cols>
    <col min="1" max="1" width="10" style="124" customWidth="1"/>
    <col min="2" max="3" width="9.109375" style="124"/>
    <col min="4" max="4" width="12" style="124" customWidth="1"/>
    <col min="5" max="5" width="9.109375" style="124"/>
    <col min="6" max="6" width="10.5546875" style="124" customWidth="1"/>
    <col min="7" max="7" width="12" style="124" customWidth="1"/>
    <col min="8" max="8" width="9.109375" style="124"/>
    <col min="9" max="9" width="13.109375" style="124" customWidth="1"/>
    <col min="10" max="13" width="9.109375" style="124"/>
    <col min="14" max="14" width="0" style="124" hidden="1" customWidth="1"/>
    <col min="15" max="16384" width="9.109375" style="124"/>
  </cols>
  <sheetData>
    <row r="1" spans="1:14">
      <c r="A1" s="122"/>
      <c r="B1" s="122"/>
      <c r="C1" s="122"/>
      <c r="D1" s="122"/>
      <c r="E1" s="122"/>
      <c r="F1" s="122"/>
      <c r="G1" s="122"/>
      <c r="H1" s="122"/>
      <c r="I1" s="123">
        <v>16</v>
      </c>
      <c r="N1" s="124" t="str">
        <f>'[1]Family data'!$B$3</f>
        <v>Family</v>
      </c>
    </row>
    <row r="2" spans="1:14">
      <c r="B2" s="703" t="s">
        <v>393</v>
      </c>
      <c r="C2" s="703"/>
      <c r="D2" s="703"/>
      <c r="E2" s="703"/>
      <c r="F2" s="703"/>
      <c r="G2" s="703"/>
      <c r="H2" s="733" t="str">
        <f>IF($N$1="No Family","The form 1 is not applicable due to pensioner have no family","")</f>
        <v/>
      </c>
      <c r="I2" s="733"/>
    </row>
    <row r="3" spans="1:14">
      <c r="B3" s="734" t="s">
        <v>394</v>
      </c>
      <c r="C3" s="734"/>
      <c r="D3" s="734"/>
      <c r="E3" s="734"/>
      <c r="F3" s="734"/>
      <c r="G3" s="734"/>
      <c r="H3" s="733"/>
      <c r="I3" s="733"/>
    </row>
    <row r="4" spans="1:14">
      <c r="B4" s="703" t="s">
        <v>395</v>
      </c>
      <c r="C4" s="703"/>
      <c r="D4" s="703"/>
      <c r="E4" s="703"/>
      <c r="F4" s="703"/>
      <c r="G4" s="703"/>
      <c r="H4" s="733"/>
      <c r="I4" s="733"/>
    </row>
    <row r="5" spans="1:14">
      <c r="A5" s="125"/>
      <c r="B5" s="125"/>
      <c r="C5" s="125"/>
      <c r="D5" s="125"/>
      <c r="E5" s="125"/>
      <c r="F5" s="125"/>
      <c r="G5" s="125"/>
      <c r="H5" s="733"/>
      <c r="I5" s="733"/>
    </row>
    <row r="6" spans="1:14" ht="18" customHeight="1">
      <c r="A6" s="735" t="s">
        <v>396</v>
      </c>
      <c r="B6" s="736"/>
      <c r="C6" s="736"/>
      <c r="D6" s="736"/>
      <c r="E6" s="736"/>
      <c r="F6" s="736"/>
      <c r="G6" s="736"/>
      <c r="H6" s="736"/>
      <c r="I6" s="736"/>
    </row>
    <row r="7" spans="1:14">
      <c r="A7" s="736"/>
      <c r="B7" s="736"/>
      <c r="C7" s="736"/>
      <c r="D7" s="736"/>
      <c r="E7" s="736"/>
      <c r="F7" s="736"/>
      <c r="G7" s="736"/>
      <c r="H7" s="736"/>
      <c r="I7" s="736"/>
    </row>
    <row r="8" spans="1:14" ht="15.75" customHeight="1">
      <c r="A8" s="126" t="str">
        <f>IF($N$1="No Family","--N.A.--","I  ")</f>
        <v xml:space="preserve">I  </v>
      </c>
      <c r="B8" s="731" t="str">
        <f>IF($N$1="No Family","--N.A.--",[1]Mastersheet!B3)</f>
        <v>KALU RAM</v>
      </c>
      <c r="C8" s="731"/>
      <c r="D8" s="731"/>
      <c r="E8" s="731"/>
      <c r="F8" s="731"/>
      <c r="G8" s="732" t="s">
        <v>397</v>
      </c>
      <c r="H8" s="732"/>
      <c r="I8" s="732"/>
    </row>
    <row r="9" spans="1:14" ht="14.25" customHeight="1">
      <c r="A9" s="728" t="s">
        <v>398</v>
      </c>
      <c r="B9" s="728"/>
      <c r="C9" s="728"/>
      <c r="D9" s="728"/>
      <c r="E9" s="728"/>
      <c r="F9" s="728"/>
      <c r="G9" s="728"/>
      <c r="H9" s="728"/>
      <c r="I9" s="728"/>
    </row>
    <row r="10" spans="1:14" ht="14.25" customHeight="1">
      <c r="A10" s="728"/>
      <c r="B10" s="728"/>
      <c r="C10" s="728"/>
      <c r="D10" s="728"/>
      <c r="E10" s="728"/>
      <c r="F10" s="728"/>
      <c r="G10" s="728"/>
      <c r="H10" s="728"/>
      <c r="I10" s="728"/>
    </row>
    <row r="11" spans="1:14" ht="14.25" customHeight="1">
      <c r="A11" s="728"/>
      <c r="B11" s="728"/>
      <c r="C11" s="728"/>
      <c r="D11" s="728"/>
      <c r="E11" s="728"/>
      <c r="F11" s="728"/>
      <c r="G11" s="728"/>
      <c r="H11" s="728"/>
      <c r="I11" s="728"/>
    </row>
    <row r="12" spans="1:14" ht="14.25" customHeight="1">
      <c r="A12" s="729"/>
      <c r="B12" s="729"/>
      <c r="C12" s="729"/>
      <c r="D12" s="729"/>
      <c r="E12" s="729"/>
      <c r="F12" s="729"/>
      <c r="G12" s="729"/>
      <c r="H12" s="729"/>
      <c r="I12" s="729"/>
    </row>
    <row r="13" spans="1:14">
      <c r="A13" s="727" t="s">
        <v>399</v>
      </c>
      <c r="B13" s="727"/>
      <c r="C13" s="727"/>
      <c r="D13" s="727"/>
      <c r="E13" s="717" t="s">
        <v>400</v>
      </c>
      <c r="F13" s="730"/>
      <c r="G13" s="717" t="s">
        <v>401</v>
      </c>
      <c r="H13" s="717" t="s">
        <v>402</v>
      </c>
      <c r="I13" s="730"/>
    </row>
    <row r="14" spans="1:14" ht="18" customHeight="1">
      <c r="A14" s="717" t="s">
        <v>403</v>
      </c>
      <c r="B14" s="717"/>
      <c r="C14" s="717"/>
      <c r="D14" s="717"/>
      <c r="E14" s="730"/>
      <c r="F14" s="730"/>
      <c r="G14" s="717"/>
      <c r="H14" s="730"/>
      <c r="I14" s="730"/>
    </row>
    <row r="15" spans="1:14">
      <c r="A15" s="717"/>
      <c r="B15" s="717"/>
      <c r="C15" s="717"/>
      <c r="D15" s="717"/>
      <c r="E15" s="730"/>
      <c r="F15" s="730"/>
      <c r="G15" s="717"/>
      <c r="H15" s="730"/>
      <c r="I15" s="730"/>
    </row>
    <row r="16" spans="1:14">
      <c r="A16" s="727">
        <v>1</v>
      </c>
      <c r="B16" s="727"/>
      <c r="C16" s="727"/>
      <c r="D16" s="727"/>
      <c r="E16" s="727">
        <v>2</v>
      </c>
      <c r="F16" s="727"/>
      <c r="G16" s="127">
        <v>3</v>
      </c>
      <c r="H16" s="727">
        <v>4</v>
      </c>
      <c r="I16" s="727"/>
    </row>
    <row r="17" spans="1:9">
      <c r="A17" s="706" t="str">
        <f>IF('[1]Family data'!$B$3="No Family","",IF('[1]Family data'!H11="Original nominee",'[1]Family data'!A11,""))</f>
        <v>KASTURI DEVI</v>
      </c>
      <c r="B17" s="707"/>
      <c r="C17" s="707"/>
      <c r="D17" s="708"/>
      <c r="E17" s="709" t="str">
        <f>IF('[1]Family data'!$B$3="No Family","",IF('[1]Family data'!H11="Original nominee",'[1]Family data'!B11,""))</f>
        <v>Wife</v>
      </c>
      <c r="F17" s="710"/>
      <c r="G17" s="128">
        <f ca="1">IF('[1]Family data'!$B$3="No Family","",IF('[1]Family data'!H11="Original nominee",'[1]Family data'!C11,""))</f>
        <v>57</v>
      </c>
      <c r="H17" s="711">
        <f>IF('[1]Family data'!$B$3="No Family","",IF('[1]Family data'!H11="Original nominee",'[1]Family data'!D11,""))</f>
        <v>1</v>
      </c>
      <c r="I17" s="712"/>
    </row>
    <row r="18" spans="1:9">
      <c r="A18" s="706" t="str">
        <f>IF('[1]Family data'!$B$3="No Family","",IF('[1]Family data'!H12="Original nominee",'[1]Family data'!A12,""))</f>
        <v/>
      </c>
      <c r="B18" s="707"/>
      <c r="C18" s="707"/>
      <c r="D18" s="708"/>
      <c r="E18" s="709" t="str">
        <f>IF('[1]Family data'!$B$3="No Family","",IF('[1]Family data'!H12="Original nominee",'[1]Family data'!B12,""))</f>
        <v/>
      </c>
      <c r="F18" s="710"/>
      <c r="G18" s="128" t="str">
        <f>IF('[1]Family data'!$B$3="No Family","",IF('[1]Family data'!H12="Original nominee",'[1]Family data'!C12,""))</f>
        <v/>
      </c>
      <c r="H18" s="711" t="str">
        <f>IF('[1]Family data'!$B$3="No Family","",IF('[1]Family data'!H12="Original nominee",'[1]Family data'!D12,""))</f>
        <v/>
      </c>
      <c r="I18" s="712"/>
    </row>
    <row r="19" spans="1:9">
      <c r="A19" s="706" t="str">
        <f>IF('[1]Family data'!$B$3="No Family","",IF('[1]Family data'!H13="Original nominee",'[1]Family data'!A13,""))</f>
        <v/>
      </c>
      <c r="B19" s="707"/>
      <c r="C19" s="707"/>
      <c r="D19" s="708"/>
      <c r="E19" s="709" t="str">
        <f>IF('[1]Family data'!$B$3="No Family","",IF('[1]Family data'!H13="Original nominee",'[1]Family data'!B13,""))</f>
        <v/>
      </c>
      <c r="F19" s="710"/>
      <c r="G19" s="128" t="str">
        <f>IF('[1]Family data'!$B$3="No Family","",IF('[1]Family data'!H13="Original nominee",'[1]Family data'!C13,""))</f>
        <v/>
      </c>
      <c r="H19" s="711" t="str">
        <f>IF('[1]Family data'!$B$3="No Family","",IF('[1]Family data'!H13="Original nominee",'[1]Family data'!D13,""))</f>
        <v/>
      </c>
      <c r="I19" s="712"/>
    </row>
    <row r="20" spans="1:9">
      <c r="A20" s="706" t="str">
        <f>IF('[1]Family data'!$B$3="No Family","",IF('[1]Family data'!H14="Original nominee",'[1]Family data'!A14,""))</f>
        <v/>
      </c>
      <c r="B20" s="707"/>
      <c r="C20" s="707"/>
      <c r="D20" s="708"/>
      <c r="E20" s="709" t="str">
        <f>IF('[1]Family data'!$B$3="No Family","",IF('[1]Family data'!H14="Original nominee",'[1]Family data'!B14,""))</f>
        <v/>
      </c>
      <c r="F20" s="710"/>
      <c r="G20" s="128" t="str">
        <f>IF('[1]Family data'!$B$3="No Family","",IF('[1]Family data'!H14="Original nominee",'[1]Family data'!C14,""))</f>
        <v/>
      </c>
      <c r="H20" s="711" t="str">
        <f>IF('[1]Family data'!$B$3="No Family","",IF('[1]Family data'!H14="Original nominee",'[1]Family data'!D14,""))</f>
        <v/>
      </c>
      <c r="I20" s="712"/>
    </row>
    <row r="21" spans="1:9">
      <c r="A21" s="706" t="str">
        <f>IF('[1]Family data'!$B$3="No Family","",IF('[1]Family data'!H15="Original nominee",'[1]Family data'!A15,""))</f>
        <v/>
      </c>
      <c r="B21" s="707"/>
      <c r="C21" s="707"/>
      <c r="D21" s="708"/>
      <c r="E21" s="709" t="str">
        <f>IF('[1]Family data'!$B$3="No Family","",IF('[1]Family data'!H15="Original nominee",'[1]Family data'!B15,""))</f>
        <v/>
      </c>
      <c r="F21" s="710"/>
      <c r="G21" s="128" t="str">
        <f>IF('[1]Family data'!$B$3="No Family","",IF('[1]Family data'!H15="Original nominee",'[1]Family data'!C15,""))</f>
        <v/>
      </c>
      <c r="H21" s="711" t="str">
        <f>IF('[1]Family data'!$B$3="No Family","",IF('[1]Family data'!H15="Original nominee",'[1]Family data'!D15,""))</f>
        <v/>
      </c>
      <c r="I21" s="712"/>
    </row>
    <row r="22" spans="1:9">
      <c r="A22" s="706" t="str">
        <f>IF('[1]Family data'!$B$3="No Family","",IF('[1]Family data'!H16="Original nominee",'[1]Family data'!A16,""))</f>
        <v/>
      </c>
      <c r="B22" s="707"/>
      <c r="C22" s="707"/>
      <c r="D22" s="708"/>
      <c r="E22" s="709" t="str">
        <f>IF('[1]Family data'!$B$3="No Family","",IF('[1]Family data'!H16="Original nominee",'[1]Family data'!B16,""))</f>
        <v/>
      </c>
      <c r="F22" s="710"/>
      <c r="G22" s="128" t="str">
        <f>IF('[1]Family data'!$B$3="No Family","",IF('[1]Family data'!H16="Original nominee",'[1]Family data'!C16,""))</f>
        <v/>
      </c>
      <c r="H22" s="711" t="str">
        <f>IF('[1]Family data'!$B$3="No Family","",IF('[1]Family data'!H16="Original nominee",'[1]Family data'!D16,""))</f>
        <v/>
      </c>
      <c r="I22" s="712"/>
    </row>
    <row r="23" spans="1:9">
      <c r="A23" s="706" t="str">
        <f>IF('[1]Family data'!$B$3="No Family","",IF('[1]Family data'!H17="Original nominee",'[1]Family data'!A17,""))</f>
        <v/>
      </c>
      <c r="B23" s="707"/>
      <c r="C23" s="707"/>
      <c r="D23" s="708"/>
      <c r="E23" s="709" t="str">
        <f>IF('[1]Family data'!$B$3="No Family","",IF('[1]Family data'!H17="Original nominee",'[1]Family data'!B17,""))</f>
        <v/>
      </c>
      <c r="F23" s="710"/>
      <c r="G23" s="128" t="str">
        <f>IF('[1]Family data'!$B$3="No Family","",IF('[1]Family data'!H17="Original nominee",'[1]Family data'!C17,""))</f>
        <v/>
      </c>
      <c r="H23" s="711" t="str">
        <f>IF('[1]Family data'!$B$3="No Family","",IF('[1]Family data'!H17="Original nominee",'[1]Family data'!D17,""))</f>
        <v/>
      </c>
      <c r="I23" s="712"/>
    </row>
    <row r="24" spans="1:9">
      <c r="A24" s="706" t="str">
        <f>IF('[1]Family data'!$B$3="No Family","",IF('[1]Family data'!H18="Original nominee",'[1]Family data'!A18,""))</f>
        <v/>
      </c>
      <c r="B24" s="707"/>
      <c r="C24" s="707"/>
      <c r="D24" s="708"/>
      <c r="E24" s="709" t="str">
        <f>IF('[1]Family data'!$B$3="No Family","",IF('[1]Family data'!H18="Original nominee",'[1]Family data'!B18,""))</f>
        <v/>
      </c>
      <c r="F24" s="710"/>
      <c r="G24" s="128" t="str">
        <f>IF('[1]Family data'!$B$3="No Family","",IF('[1]Family data'!H18="Original nominee",'[1]Family data'!C18,""))</f>
        <v/>
      </c>
      <c r="H24" s="711" t="str">
        <f>IF('[1]Family data'!$B$3="No Family","",IF('[1]Family data'!H18="Original nominee",'[1]Family data'!D18,""))</f>
        <v/>
      </c>
      <c r="I24" s="712"/>
    </row>
    <row r="25" spans="1:9" ht="18" customHeight="1">
      <c r="A25" s="716" t="s">
        <v>404</v>
      </c>
      <c r="B25" s="716"/>
      <c r="C25" s="716"/>
      <c r="D25" s="716"/>
      <c r="E25" s="716"/>
      <c r="F25" s="716"/>
      <c r="G25" s="716"/>
      <c r="H25" s="717" t="s">
        <v>402</v>
      </c>
      <c r="I25" s="717"/>
    </row>
    <row r="26" spans="1:9" ht="18" customHeight="1">
      <c r="A26" s="718" t="s">
        <v>405</v>
      </c>
      <c r="B26" s="719"/>
      <c r="C26" s="719"/>
      <c r="D26" s="719"/>
      <c r="E26" s="719"/>
      <c r="F26" s="719"/>
      <c r="G26" s="720"/>
      <c r="H26" s="717"/>
      <c r="I26" s="717"/>
    </row>
    <row r="27" spans="1:9" ht="42.75" customHeight="1">
      <c r="A27" s="721"/>
      <c r="B27" s="722"/>
      <c r="C27" s="722"/>
      <c r="D27" s="722"/>
      <c r="E27" s="722"/>
      <c r="F27" s="722"/>
      <c r="G27" s="723"/>
      <c r="H27" s="717"/>
      <c r="I27" s="717"/>
    </row>
    <row r="28" spans="1:9" ht="26.25" customHeight="1">
      <c r="A28" s="724"/>
      <c r="B28" s="725"/>
      <c r="C28" s="725"/>
      <c r="D28" s="725"/>
      <c r="E28" s="725"/>
      <c r="F28" s="725"/>
      <c r="G28" s="726"/>
      <c r="H28" s="717"/>
      <c r="I28" s="717"/>
    </row>
    <row r="29" spans="1:9">
      <c r="A29" s="727">
        <v>5</v>
      </c>
      <c r="B29" s="727"/>
      <c r="C29" s="727"/>
      <c r="D29" s="727"/>
      <c r="E29" s="727"/>
      <c r="F29" s="727"/>
      <c r="G29" s="727"/>
      <c r="H29" s="727">
        <v>6</v>
      </c>
      <c r="I29" s="727"/>
    </row>
    <row r="30" spans="1:9">
      <c r="A30" s="706" t="str">
        <f>IF('[1]Family data'!$B$3="No Family","",IF('[1]Family data'!I11="YES",'[1]Family data'!A11,""))</f>
        <v>KASTURI DEVI</v>
      </c>
      <c r="B30" s="707"/>
      <c r="C30" s="707"/>
      <c r="D30" s="708"/>
      <c r="E30" s="709" t="str">
        <f>IF('[1]Family data'!$B$3="No Family","",IF('[1]Family data'!I11="YES",'[1]Family data'!B11,""))</f>
        <v>Wife</v>
      </c>
      <c r="F30" s="710"/>
      <c r="G30" s="128">
        <f ca="1">IF('[1]Family data'!$B$3="No Family","",IF('[1]Family data'!I11="YES",'[1]Family data'!C11,""))</f>
        <v>57</v>
      </c>
      <c r="H30" s="711">
        <f>IF('[1]Family data'!$B$3="No Family","",IF('[1]Family data'!I11="YES",'[1]Family data'!D11,""))</f>
        <v>1</v>
      </c>
      <c r="I30" s="712"/>
    </row>
    <row r="31" spans="1:9">
      <c r="A31" s="706" t="str">
        <f>IF('[1]Family data'!$B$3="No Family","",IF('[1]Family data'!I12="YES",'[1]Family data'!A12,""))</f>
        <v/>
      </c>
      <c r="B31" s="707"/>
      <c r="C31" s="707"/>
      <c r="D31" s="708"/>
      <c r="E31" s="709" t="str">
        <f>IF('[1]Family data'!$B$3="No Family","",IF('[1]Family data'!I12="YES",'[1]Family data'!B12,""))</f>
        <v/>
      </c>
      <c r="F31" s="710"/>
      <c r="G31" s="128" t="str">
        <f>IF('[1]Family data'!$B$3="No Family","",IF('[1]Family data'!I12="YES",'[1]Family data'!C12,""))</f>
        <v/>
      </c>
      <c r="H31" s="711" t="str">
        <f>IF('[1]Family data'!$B$3="No Family","",IF('[1]Family data'!I12="YES",'[1]Family data'!D12,""))</f>
        <v/>
      </c>
      <c r="I31" s="712"/>
    </row>
    <row r="32" spans="1:9">
      <c r="A32" s="706" t="str">
        <f>IF('[1]Family data'!$B$3="No Family","",IF('[1]Family data'!I13="YES",'[1]Family data'!A13,""))</f>
        <v/>
      </c>
      <c r="B32" s="707"/>
      <c r="C32" s="707"/>
      <c r="D32" s="708"/>
      <c r="E32" s="709" t="str">
        <f>IF('[1]Family data'!$B$3="No Family","",IF('[1]Family data'!I13="YES",'[1]Family data'!B13,""))</f>
        <v/>
      </c>
      <c r="F32" s="710"/>
      <c r="G32" s="128" t="str">
        <f>IF('[1]Family data'!$B$3="No Family","",IF('[1]Family data'!I13="YES",'[1]Family data'!C13,""))</f>
        <v/>
      </c>
      <c r="H32" s="711" t="str">
        <f>IF('[1]Family data'!$B$3="No Family","",IF('[1]Family data'!I13="YES",'[1]Family data'!D13,""))</f>
        <v/>
      </c>
      <c r="I32" s="712"/>
    </row>
    <row r="33" spans="1:9">
      <c r="A33" s="706" t="str">
        <f>IF('[1]Family data'!$B$3="No Family","",IF('[1]Family data'!I14="YES",'[1]Family data'!A14,""))</f>
        <v/>
      </c>
      <c r="B33" s="707"/>
      <c r="C33" s="707"/>
      <c r="D33" s="708"/>
      <c r="E33" s="709" t="str">
        <f>IF('[1]Family data'!$B$3="No Family","",IF('[1]Family data'!I14="YES",'[1]Family data'!B14,""))</f>
        <v/>
      </c>
      <c r="F33" s="710"/>
      <c r="G33" s="128" t="str">
        <f>IF('[1]Family data'!$B$3="No Family","",IF('[1]Family data'!I14="YES",'[1]Family data'!C14,""))</f>
        <v/>
      </c>
      <c r="H33" s="711" t="str">
        <f>IF('[1]Family data'!$B$3="No Family","",IF('[1]Family data'!I14="YES",'[1]Family data'!D14,""))</f>
        <v/>
      </c>
      <c r="I33" s="712"/>
    </row>
    <row r="34" spans="1:9">
      <c r="A34" s="706" t="str">
        <f>IF('[1]Family data'!$B$3="No Family","",IF('[1]Family data'!I15="YES",'[1]Family data'!A15,""))</f>
        <v/>
      </c>
      <c r="B34" s="707"/>
      <c r="C34" s="707"/>
      <c r="D34" s="708"/>
      <c r="E34" s="709" t="str">
        <f>IF('[1]Family data'!$B$3="No Family","",IF('[1]Family data'!I15="YES",'[1]Family data'!B15,""))</f>
        <v/>
      </c>
      <c r="F34" s="710"/>
      <c r="G34" s="128" t="str">
        <f>IF('[1]Family data'!$B$3="No Family","",IF('[1]Family data'!I15="YES",'[1]Family data'!C15,""))</f>
        <v/>
      </c>
      <c r="H34" s="711" t="str">
        <f>IF('[1]Family data'!$B$3="No Family","",IF('[1]Family data'!I15="YES",'[1]Family data'!D15,""))</f>
        <v/>
      </c>
      <c r="I34" s="712"/>
    </row>
    <row r="35" spans="1:9">
      <c r="A35" s="709" t="str">
        <f>IF('[1]Family data'!$B$3="No Family","",IF('[1]Family data'!I16="YES",'[1]Family data'!A16,""))</f>
        <v/>
      </c>
      <c r="B35" s="713"/>
      <c r="C35" s="713"/>
      <c r="D35" s="710"/>
      <c r="E35" s="709" t="str">
        <f>IF('[1]Family data'!$B$3="No Family","",IF('[1]Family data'!I16="YES",'[1]Family data'!B16,""))</f>
        <v/>
      </c>
      <c r="F35" s="710"/>
      <c r="G35" s="128" t="str">
        <f>IF('[1]Family data'!$B$3="No Family","",IF('[1]Family data'!I16="YES",'[1]Family data'!C16,""))</f>
        <v/>
      </c>
      <c r="H35" s="711" t="str">
        <f>IF('[1]Family data'!$B$3="No Family","",IF('[1]Family data'!I16="YES",'[1]Family data'!D16,""))</f>
        <v/>
      </c>
      <c r="I35" s="712"/>
    </row>
    <row r="36" spans="1:9">
      <c r="A36" s="709" t="str">
        <f>IF('[1]Family data'!$B$3="No Family","",IF('[1]Family data'!I17="YES",'[1]Family data'!A17,""))</f>
        <v/>
      </c>
      <c r="B36" s="713"/>
      <c r="C36" s="713"/>
      <c r="D36" s="710"/>
      <c r="E36" s="709" t="str">
        <f>IF('[1]Family data'!$B$3="No Family","",IF('[1]Family data'!I17="YES",'[1]Family data'!B17,""))</f>
        <v/>
      </c>
      <c r="F36" s="710"/>
      <c r="G36" s="128" t="str">
        <f>IF('[1]Family data'!$B$3="No Family","",IF('[1]Family data'!I17="YES",'[1]Family data'!C17,""))</f>
        <v/>
      </c>
      <c r="H36" s="711" t="str">
        <f>IF('[1]Family data'!$B$3="No Family","",IF('[1]Family data'!I17="YES",'[1]Family data'!D17,""))</f>
        <v/>
      </c>
      <c r="I36" s="712"/>
    </row>
    <row r="37" spans="1:9">
      <c r="A37" s="714" t="s">
        <v>406</v>
      </c>
      <c r="B37" s="714"/>
      <c r="C37" s="714"/>
      <c r="D37" s="714"/>
      <c r="E37" s="714"/>
      <c r="F37" s="714"/>
      <c r="G37" s="714"/>
      <c r="H37" s="714"/>
      <c r="I37" s="714"/>
    </row>
    <row r="38" spans="1:9">
      <c r="A38" s="129"/>
      <c r="B38" s="129"/>
      <c r="C38" s="129"/>
      <c r="D38" s="129"/>
      <c r="E38" s="129"/>
      <c r="F38" s="129"/>
      <c r="G38" s="129"/>
      <c r="H38" s="129"/>
      <c r="I38" s="130">
        <v>17</v>
      </c>
    </row>
    <row r="39" spans="1:9">
      <c r="A39" s="131" t="s">
        <v>407</v>
      </c>
      <c r="B39" s="715" t="s">
        <v>408</v>
      </c>
      <c r="C39" s="715"/>
      <c r="D39" s="715"/>
      <c r="E39" s="715"/>
      <c r="F39" s="715"/>
      <c r="G39" s="715"/>
      <c r="H39" s="715"/>
      <c r="I39" s="715"/>
    </row>
    <row r="40" spans="1:9" ht="20.25" customHeight="1">
      <c r="A40" s="125"/>
      <c r="B40" s="715"/>
      <c r="C40" s="715"/>
      <c r="D40" s="715"/>
      <c r="E40" s="715"/>
      <c r="F40" s="715"/>
      <c r="G40" s="715"/>
      <c r="H40" s="715"/>
      <c r="I40" s="715"/>
    </row>
    <row r="41" spans="1:9" ht="21" customHeight="1">
      <c r="A41" s="125"/>
      <c r="B41" s="705" t="s">
        <v>409</v>
      </c>
      <c r="C41" s="705"/>
      <c r="D41" s="705"/>
      <c r="E41" s="705"/>
      <c r="F41" s="705"/>
      <c r="G41" s="705"/>
      <c r="H41" s="705"/>
      <c r="I41" s="705"/>
    </row>
    <row r="42" spans="1:9" ht="21" customHeight="1">
      <c r="A42" s="132" t="s">
        <v>410</v>
      </c>
      <c r="B42" s="133">
        <f ca="1">IF($N$1="No Family","--N.A.--",DAY('[1]Family data'!D6))</f>
        <v>29</v>
      </c>
      <c r="C42" s="134" t="s">
        <v>411</v>
      </c>
      <c r="D42" s="133">
        <f ca="1">IF($N$1="No Family","--N.A.--",MONTH('[1]Family data'!D6))</f>
        <v>3</v>
      </c>
      <c r="E42" s="132" t="s">
        <v>412</v>
      </c>
      <c r="F42" s="132">
        <f ca="1">IF($N$1="No Family","--N.A.--",YEAR('[1]Family data'!D6))</f>
        <v>2023</v>
      </c>
      <c r="G42" s="133" t="s">
        <v>413</v>
      </c>
      <c r="H42" s="696" t="str">
        <f>IF($N$1="No Family","--N.A.--",'[1]Family data'!H3)</f>
        <v>BIKANER</v>
      </c>
      <c r="I42" s="696"/>
    </row>
    <row r="43" spans="1:9" ht="19.5" customHeight="1">
      <c r="A43" s="125" t="s">
        <v>414</v>
      </c>
      <c r="B43" s="125"/>
      <c r="C43" s="125"/>
      <c r="D43" s="125"/>
      <c r="E43" s="125"/>
      <c r="F43" s="125"/>
      <c r="G43" s="125"/>
      <c r="H43" s="125"/>
      <c r="I43" s="125"/>
    </row>
    <row r="44" spans="1:9" ht="23.25" customHeight="1">
      <c r="A44" s="135">
        <v>1</v>
      </c>
      <c r="B44" s="125" t="str">
        <f>IF($N$1="No Family","--N.A.--",PROPER(IF([1]Mastersheet!A29&gt;0,[1]Mastersheet!A29,"")))</f>
        <v xml:space="preserve">Nanuram </v>
      </c>
      <c r="C44" s="125"/>
      <c r="D44" s="125"/>
      <c r="E44" s="125"/>
      <c r="F44" s="125" t="str">
        <f>IF([1]Mastersheet!C29&gt;0,[1]Mastersheet!C29,"")</f>
        <v>PENSIONER</v>
      </c>
      <c r="G44" s="125"/>
      <c r="H44" s="125"/>
      <c r="I44" s="125"/>
    </row>
    <row r="45" spans="1:9" ht="22.5" customHeight="1">
      <c r="A45" s="135">
        <v>2</v>
      </c>
      <c r="B45" s="125" t="str">
        <f>IF($N$1="No Family","--N.A.--",PROPER(IF([1]Mastersheet!A30&gt;0,[1]Mastersheet!A30,"")))</f>
        <v>Ghanshyam Hatila</v>
      </c>
      <c r="C45" s="125"/>
      <c r="D45" s="125"/>
      <c r="E45" s="125"/>
      <c r="F45" s="125" t="str">
        <f>IF([1]Mastersheet!C30&gt;0,[1]Mastersheet!C30,"")</f>
        <v>ADVOCATE</v>
      </c>
      <c r="G45" s="125"/>
      <c r="H45" s="125"/>
      <c r="I45" s="125"/>
    </row>
    <row r="46" spans="1:9">
      <c r="A46" s="125"/>
      <c r="B46" s="125"/>
      <c r="C46" s="125"/>
      <c r="D46" s="125"/>
      <c r="E46" s="134"/>
      <c r="F46" s="134"/>
      <c r="G46" s="134"/>
      <c r="H46" s="134"/>
      <c r="I46" s="134"/>
    </row>
    <row r="47" spans="1:9">
      <c r="A47" s="125"/>
      <c r="B47" s="125"/>
      <c r="C47" s="125"/>
      <c r="D47" s="125"/>
      <c r="E47" s="698" t="s">
        <v>415</v>
      </c>
      <c r="F47" s="698"/>
      <c r="G47" s="698"/>
      <c r="H47" s="698"/>
      <c r="I47" s="698"/>
    </row>
    <row r="48" spans="1:9">
      <c r="A48" s="703" t="s">
        <v>416</v>
      </c>
      <c r="B48" s="703"/>
      <c r="C48" s="703"/>
      <c r="D48" s="703"/>
      <c r="E48" s="703"/>
      <c r="F48" s="703"/>
      <c r="G48" s="703"/>
      <c r="H48" s="703"/>
      <c r="I48" s="703"/>
    </row>
    <row r="49" spans="1:9">
      <c r="A49" s="125"/>
      <c r="B49" s="125"/>
      <c r="C49" s="125"/>
      <c r="D49" s="125"/>
      <c r="E49" s="125"/>
      <c r="F49" s="125"/>
      <c r="G49" s="125"/>
      <c r="H49" s="125"/>
      <c r="I49" s="125"/>
    </row>
    <row r="50" spans="1:9">
      <c r="A50" s="697" t="s">
        <v>417</v>
      </c>
      <c r="B50" s="697"/>
      <c r="C50" s="697"/>
      <c r="D50" s="704" t="str">
        <f>IF($N$1="No Family","--N.A.--",[1]Mastersheet!B3)</f>
        <v>KALU RAM</v>
      </c>
      <c r="E50" s="704"/>
      <c r="F50" s="704"/>
      <c r="G50" s="704"/>
      <c r="H50" s="704"/>
      <c r="I50" s="704"/>
    </row>
    <row r="51" spans="1:9">
      <c r="A51" s="697" t="s">
        <v>418</v>
      </c>
      <c r="B51" s="697"/>
      <c r="C51" s="697"/>
      <c r="D51" s="704" t="str">
        <f>IF($N$1="No Family","--N.A.--",[1]Mastersheet!B4)</f>
        <v>CLASS IV</v>
      </c>
      <c r="E51" s="704"/>
      <c r="F51" s="704"/>
      <c r="G51" s="704"/>
      <c r="H51" s="704"/>
      <c r="I51" s="704"/>
    </row>
    <row r="52" spans="1:9">
      <c r="A52" s="697" t="s">
        <v>363</v>
      </c>
      <c r="B52" s="697"/>
      <c r="C52" s="697"/>
      <c r="D52" s="704" t="str">
        <f>IF($N$1="No Family","--N.A.--",[1]Mastersheet!B5)</f>
        <v>COMMISSIONER COLONISATION DEPARTMENT,BIKANER</v>
      </c>
      <c r="E52" s="704"/>
      <c r="F52" s="704"/>
      <c r="G52" s="704"/>
      <c r="H52" s="704"/>
      <c r="I52" s="704"/>
    </row>
    <row r="53" spans="1:9" ht="30" customHeight="1">
      <c r="A53" s="125"/>
      <c r="B53" s="125"/>
      <c r="C53" s="125"/>
      <c r="D53" s="125"/>
      <c r="E53" s="125"/>
      <c r="F53" s="125"/>
      <c r="G53" s="125"/>
      <c r="H53" s="125"/>
      <c r="I53" s="125"/>
    </row>
    <row r="54" spans="1:9">
      <c r="A54" s="125"/>
      <c r="B54" s="125"/>
      <c r="C54" s="125"/>
      <c r="D54" s="125"/>
      <c r="E54" s="698" t="s">
        <v>191</v>
      </c>
      <c r="F54" s="698"/>
      <c r="G54" s="698"/>
      <c r="H54" s="698"/>
      <c r="I54" s="698"/>
    </row>
    <row r="55" spans="1:9">
      <c r="A55" s="125"/>
      <c r="B55" s="125"/>
      <c r="C55" s="125"/>
      <c r="D55" s="125"/>
      <c r="E55" s="697" t="s">
        <v>419</v>
      </c>
      <c r="F55" s="697"/>
      <c r="G55" s="697"/>
      <c r="H55" s="697"/>
      <c r="I55" s="697"/>
    </row>
    <row r="56" spans="1:9">
      <c r="A56" s="136"/>
      <c r="B56" s="125"/>
      <c r="C56" s="125"/>
      <c r="D56" s="125"/>
      <c r="E56" s="697" t="s">
        <v>2</v>
      </c>
      <c r="F56" s="697"/>
      <c r="G56" s="697"/>
      <c r="H56" s="697"/>
      <c r="I56" s="697"/>
    </row>
    <row r="57" spans="1:9">
      <c r="A57" s="701" t="s">
        <v>420</v>
      </c>
      <c r="B57" s="702"/>
      <c r="C57" s="702"/>
      <c r="D57" s="702"/>
      <c r="E57" s="702"/>
      <c r="F57" s="702"/>
      <c r="G57" s="702"/>
      <c r="H57" s="702"/>
      <c r="I57" s="702"/>
    </row>
    <row r="58" spans="1:9">
      <c r="A58" s="702"/>
      <c r="B58" s="702"/>
      <c r="C58" s="702"/>
      <c r="D58" s="702"/>
      <c r="E58" s="702"/>
      <c r="F58" s="702"/>
      <c r="G58" s="702"/>
      <c r="H58" s="702"/>
      <c r="I58" s="702"/>
    </row>
    <row r="59" spans="1:9">
      <c r="A59" s="125"/>
      <c r="B59" s="125"/>
      <c r="C59" s="125"/>
      <c r="D59" s="125"/>
      <c r="E59" s="125"/>
      <c r="F59" s="125"/>
      <c r="G59" s="125"/>
      <c r="H59" s="125"/>
      <c r="I59" s="125"/>
    </row>
    <row r="60" spans="1:9">
      <c r="A60" s="125" t="s">
        <v>145</v>
      </c>
      <c r="B60" s="125"/>
      <c r="C60" s="125"/>
      <c r="D60" s="125"/>
      <c r="E60" s="125"/>
      <c r="F60" s="125"/>
      <c r="G60" s="125"/>
      <c r="H60" s="125"/>
      <c r="I60" s="125"/>
    </row>
    <row r="61" spans="1:9">
      <c r="A61" s="697" t="str">
        <f>D50</f>
        <v>KALU RAM</v>
      </c>
      <c r="B61" s="697"/>
      <c r="C61" s="697"/>
      <c r="D61" s="697"/>
      <c r="E61" s="697"/>
      <c r="F61" s="697"/>
      <c r="G61" s="125"/>
      <c r="H61" s="125"/>
      <c r="I61" s="125"/>
    </row>
    <row r="62" spans="1:9">
      <c r="A62" s="697" t="str">
        <f>D51</f>
        <v>CLASS IV</v>
      </c>
      <c r="B62" s="697"/>
      <c r="C62" s="697"/>
      <c r="D62" s="697"/>
      <c r="E62" s="697"/>
      <c r="F62" s="697"/>
      <c r="G62" s="125"/>
      <c r="H62" s="125"/>
      <c r="I62" s="125"/>
    </row>
    <row r="63" spans="1:9">
      <c r="A63" s="697" t="str">
        <f>D52</f>
        <v>COMMISSIONER COLONISATION DEPARTMENT,BIKANER</v>
      </c>
      <c r="B63" s="697"/>
      <c r="C63" s="697"/>
      <c r="D63" s="697"/>
      <c r="E63" s="697"/>
      <c r="F63" s="697"/>
      <c r="G63" s="125"/>
      <c r="H63" s="125"/>
      <c r="I63" s="125"/>
    </row>
    <row r="64" spans="1:9" ht="26.25" customHeight="1">
      <c r="A64" s="125" t="s">
        <v>421</v>
      </c>
      <c r="B64" s="125"/>
      <c r="C64" s="125"/>
      <c r="D64" s="125"/>
      <c r="E64" s="125"/>
      <c r="F64" s="125"/>
      <c r="G64" s="125"/>
      <c r="H64" s="125"/>
      <c r="I64" s="125"/>
    </row>
    <row r="65" spans="1:9">
      <c r="A65" s="698" t="s">
        <v>422</v>
      </c>
      <c r="B65" s="698"/>
      <c r="C65" s="698"/>
      <c r="D65" s="698"/>
      <c r="E65" s="698"/>
      <c r="F65" s="698"/>
      <c r="G65" s="698"/>
      <c r="H65" s="698"/>
      <c r="I65" s="698"/>
    </row>
    <row r="66" spans="1:9">
      <c r="A66" s="125" t="s">
        <v>423</v>
      </c>
      <c r="B66" s="700">
        <f ca="1">IF($N$1="No Family","--N.A.--",IF('[1]Family data'!D6&gt;0,'[1]Family data'!D6,""))</f>
        <v>45014</v>
      </c>
      <c r="C66" s="700"/>
      <c r="D66" s="697" t="s">
        <v>424</v>
      </c>
      <c r="E66" s="697"/>
      <c r="F66" s="697"/>
      <c r="G66" s="697"/>
      <c r="H66" s="697"/>
      <c r="I66" s="697"/>
    </row>
    <row r="67" spans="1:9">
      <c r="A67" s="125" t="s">
        <v>425</v>
      </c>
      <c r="B67" s="696" t="s">
        <v>426</v>
      </c>
      <c r="C67" s="696"/>
      <c r="D67" s="697" t="s">
        <v>427</v>
      </c>
      <c r="E67" s="697"/>
      <c r="F67" s="697"/>
      <c r="G67" s="697"/>
      <c r="H67" s="697"/>
      <c r="I67" s="697"/>
    </row>
    <row r="68" spans="1:9">
      <c r="A68" s="125"/>
      <c r="B68" s="125"/>
      <c r="C68" s="125"/>
      <c r="D68" s="125"/>
      <c r="E68" s="125"/>
      <c r="F68" s="125"/>
      <c r="G68" s="125"/>
      <c r="H68" s="125"/>
      <c r="I68" s="125"/>
    </row>
    <row r="69" spans="1:9">
      <c r="A69" s="125"/>
      <c r="B69" s="125"/>
      <c r="C69" s="125"/>
      <c r="D69" s="125"/>
      <c r="E69" s="125"/>
      <c r="F69" s="125"/>
      <c r="G69" s="125"/>
      <c r="H69" s="125"/>
      <c r="I69" s="125"/>
    </row>
    <row r="70" spans="1:9">
      <c r="A70" s="125"/>
      <c r="B70" s="125"/>
      <c r="C70" s="125"/>
      <c r="D70" s="125"/>
      <c r="E70" s="125"/>
      <c r="F70" s="125"/>
      <c r="G70" s="125"/>
      <c r="H70" s="125"/>
      <c r="I70" s="125"/>
    </row>
    <row r="71" spans="1:9">
      <c r="A71" s="125" t="s">
        <v>189</v>
      </c>
      <c r="B71" s="697" t="str">
        <f>IF($N$1="No Family","--N.A.--",IF('[1]Family data'!H3="","",'[1]Family data'!H3))</f>
        <v>BIKANER</v>
      </c>
      <c r="C71" s="697"/>
      <c r="D71" s="697"/>
      <c r="E71" s="698" t="s">
        <v>191</v>
      </c>
      <c r="F71" s="698"/>
      <c r="G71" s="698"/>
      <c r="H71" s="698"/>
      <c r="I71" s="698"/>
    </row>
    <row r="72" spans="1:9">
      <c r="A72" s="125" t="s">
        <v>428</v>
      </c>
      <c r="B72" s="699" t="str">
        <f>IF($N$1="No Family","--N.A.--",[1]Pravesh!I201)</f>
        <v/>
      </c>
      <c r="C72" s="699"/>
      <c r="D72" s="699"/>
      <c r="E72" s="698" t="s">
        <v>429</v>
      </c>
      <c r="F72" s="698"/>
      <c r="G72" s="698"/>
      <c r="H72" s="698"/>
      <c r="I72" s="698"/>
    </row>
    <row r="73" spans="1:9">
      <c r="A73" s="125"/>
      <c r="B73" s="125"/>
      <c r="C73" s="125"/>
      <c r="D73" s="125"/>
      <c r="E73" s="125"/>
      <c r="F73" s="125"/>
      <c r="G73" s="125"/>
      <c r="H73" s="125"/>
      <c r="I73" s="125"/>
    </row>
    <row r="74" spans="1:9" ht="18" customHeight="1">
      <c r="A74" s="125" t="s">
        <v>430</v>
      </c>
      <c r="B74" s="694" t="s">
        <v>431</v>
      </c>
      <c r="C74" s="694"/>
      <c r="D74" s="694"/>
      <c r="E74" s="694"/>
      <c r="F74" s="694"/>
      <c r="G74" s="694"/>
      <c r="H74" s="694"/>
      <c r="I74" s="694"/>
    </row>
    <row r="75" spans="1:9">
      <c r="A75" s="125"/>
      <c r="B75" s="694"/>
      <c r="C75" s="694"/>
      <c r="D75" s="694"/>
      <c r="E75" s="694"/>
      <c r="F75" s="694"/>
      <c r="G75" s="694"/>
      <c r="H75" s="694"/>
      <c r="I75" s="694"/>
    </row>
    <row r="76" spans="1:9">
      <c r="A76" s="137"/>
      <c r="B76" s="694"/>
      <c r="C76" s="694"/>
      <c r="D76" s="694"/>
      <c r="E76" s="694"/>
      <c r="F76" s="694"/>
      <c r="G76" s="694"/>
      <c r="H76" s="694"/>
      <c r="I76" s="694"/>
    </row>
    <row r="77" spans="1:9">
      <c r="A77" s="126"/>
      <c r="B77" s="694"/>
      <c r="C77" s="694"/>
      <c r="D77" s="694"/>
      <c r="E77" s="694"/>
      <c r="F77" s="694"/>
      <c r="G77" s="694"/>
      <c r="H77" s="694"/>
      <c r="I77" s="694"/>
    </row>
    <row r="78" spans="1:9">
      <c r="A78" s="125" t="s">
        <v>432</v>
      </c>
      <c r="B78" s="125"/>
      <c r="C78" s="125"/>
      <c r="D78" s="125"/>
      <c r="E78" s="125"/>
      <c r="F78" s="125"/>
      <c r="G78" s="125"/>
      <c r="H78" s="125"/>
      <c r="I78" s="138">
        <f ca="1">B66</f>
        <v>45014</v>
      </c>
    </row>
    <row r="79" spans="1:9">
      <c r="A79" s="695" t="s">
        <v>433</v>
      </c>
      <c r="B79" s="695"/>
      <c r="C79" s="695"/>
      <c r="D79" s="695"/>
      <c r="E79" s="695"/>
      <c r="F79" s="695"/>
      <c r="G79" s="695"/>
      <c r="H79" s="695"/>
      <c r="I79" s="695"/>
    </row>
    <row r="80" spans="1:9">
      <c r="A80" s="695"/>
      <c r="B80" s="695"/>
      <c r="C80" s="695"/>
      <c r="D80" s="695"/>
      <c r="E80" s="695"/>
      <c r="F80" s="695"/>
      <c r="G80" s="695"/>
      <c r="H80" s="695"/>
      <c r="I80" s="695"/>
    </row>
    <row r="81" spans="1:1">
      <c r="A81" s="139"/>
    </row>
    <row r="83" spans="1:1">
      <c r="A83" s="139"/>
    </row>
  </sheetData>
  <mergeCells count="96">
    <mergeCell ref="B8:F8"/>
    <mergeCell ref="G8:I8"/>
    <mergeCell ref="B2:G2"/>
    <mergeCell ref="H2:I5"/>
    <mergeCell ref="B3:G3"/>
    <mergeCell ref="B4:G4"/>
    <mergeCell ref="A6:I7"/>
    <mergeCell ref="A9:I12"/>
    <mergeCell ref="A13:D13"/>
    <mergeCell ref="E13:F15"/>
    <mergeCell ref="G13:G15"/>
    <mergeCell ref="H13:I15"/>
    <mergeCell ref="A14:D15"/>
    <mergeCell ref="A16:D16"/>
    <mergeCell ref="E16:F16"/>
    <mergeCell ref="H16:I16"/>
    <mergeCell ref="A17:D17"/>
    <mergeCell ref="E17:F17"/>
    <mergeCell ref="H17:I17"/>
    <mergeCell ref="A18:D18"/>
    <mergeCell ref="E18:F18"/>
    <mergeCell ref="H18:I18"/>
    <mergeCell ref="A19:D19"/>
    <mergeCell ref="E19:F19"/>
    <mergeCell ref="H19:I19"/>
    <mergeCell ref="A20:D20"/>
    <mergeCell ref="E20:F20"/>
    <mergeCell ref="H20:I20"/>
    <mergeCell ref="A21:D21"/>
    <mergeCell ref="E21:F21"/>
    <mergeCell ref="H21:I21"/>
    <mergeCell ref="A22:D22"/>
    <mergeCell ref="E22:F22"/>
    <mergeCell ref="H22:I22"/>
    <mergeCell ref="A23:D23"/>
    <mergeCell ref="E23:F23"/>
    <mergeCell ref="H23:I23"/>
    <mergeCell ref="A31:D31"/>
    <mergeCell ref="E31:F31"/>
    <mergeCell ref="H31:I31"/>
    <mergeCell ref="A24:D24"/>
    <mergeCell ref="E24:F24"/>
    <mergeCell ref="H24:I24"/>
    <mergeCell ref="A25:G25"/>
    <mergeCell ref="H25:I28"/>
    <mergeCell ref="A26:G28"/>
    <mergeCell ref="A29:G29"/>
    <mergeCell ref="H29:I29"/>
    <mergeCell ref="A30:D30"/>
    <mergeCell ref="E30:F30"/>
    <mergeCell ref="H30:I30"/>
    <mergeCell ref="A32:D32"/>
    <mergeCell ref="E32:F32"/>
    <mergeCell ref="H32:I32"/>
    <mergeCell ref="A33:D33"/>
    <mergeCell ref="E33:F33"/>
    <mergeCell ref="H33:I33"/>
    <mergeCell ref="B41:I41"/>
    <mergeCell ref="A34:D34"/>
    <mergeCell ref="E34:F34"/>
    <mergeCell ref="H34:I34"/>
    <mergeCell ref="A35:D35"/>
    <mergeCell ref="E35:F35"/>
    <mergeCell ref="H35:I35"/>
    <mergeCell ref="A36:D36"/>
    <mergeCell ref="E36:F36"/>
    <mergeCell ref="H36:I36"/>
    <mergeCell ref="A37:I37"/>
    <mergeCell ref="B39:I40"/>
    <mergeCell ref="A57:I58"/>
    <mergeCell ref="H42:I42"/>
    <mergeCell ref="E47:I47"/>
    <mergeCell ref="A48:I48"/>
    <mergeCell ref="A50:C50"/>
    <mergeCell ref="D50:I50"/>
    <mergeCell ref="A51:C51"/>
    <mergeCell ref="D51:I51"/>
    <mergeCell ref="A52:C52"/>
    <mergeCell ref="D52:I52"/>
    <mergeCell ref="E54:I54"/>
    <mergeCell ref="E55:I55"/>
    <mergeCell ref="E56:I56"/>
    <mergeCell ref="A61:F61"/>
    <mergeCell ref="A62:F62"/>
    <mergeCell ref="A63:F63"/>
    <mergeCell ref="A65:I65"/>
    <mergeCell ref="B66:C66"/>
    <mergeCell ref="D66:I66"/>
    <mergeCell ref="B74:I77"/>
    <mergeCell ref="A79:I80"/>
    <mergeCell ref="B67:C67"/>
    <mergeCell ref="D67:I67"/>
    <mergeCell ref="B71:D71"/>
    <mergeCell ref="E71:I71"/>
    <mergeCell ref="B72:D72"/>
    <mergeCell ref="E72:I72"/>
  </mergeCells>
  <conditionalFormatting sqref="E17:H17 G18:I18 G19:H24 A18:F24 A30:A36 E30:E36 G30:H36">
    <cfRule type="containsBlanks" dxfId="5" priority="2" stopIfTrue="1">
      <formula>LEN(TRIM(A17))=0</formula>
    </cfRule>
  </conditionalFormatting>
  <conditionalFormatting sqref="A17:D24">
    <cfRule type="containsBlanks" dxfId="4" priority="1" stopIfTrue="1">
      <formula>LEN(TRIM(A17))=0</formula>
    </cfRule>
  </conditionalFormatting>
  <pageMargins left="0.55118110236220474" right="0.35433070866141736" top="0.59055118110236227" bottom="0.6692913385826772" header="0.51181102362204722" footer="0.59055118110236227"/>
  <pageSetup paperSize="9" scale="95" orientation="portrait" r:id="rId1"/>
  <headerFooter alignWithMargins="0">
    <oddFooter>&amp;L16.18.1.22.5.19.8√97263.0458756048</oddFooter>
  </headerFooter>
  <rowBreaks count="1" manualBreakCount="1">
    <brk id="3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29</vt:i4>
      </vt:variant>
    </vt:vector>
  </HeadingPairs>
  <TitlesOfParts>
    <vt:vector size="49" baseType="lpstr">
      <vt:lpstr>CFront</vt:lpstr>
      <vt:lpstr>Index</vt:lpstr>
      <vt:lpstr>CIFMS</vt:lpstr>
      <vt:lpstr>f19</vt:lpstr>
      <vt:lpstr>f18</vt:lpstr>
      <vt:lpstr>f14</vt:lpstr>
      <vt:lpstr>f14a</vt:lpstr>
      <vt:lpstr>C31</vt:lpstr>
      <vt:lpstr>R1</vt:lpstr>
      <vt:lpstr>R2</vt:lpstr>
      <vt:lpstr>C9 </vt:lpstr>
      <vt:lpstr>C28</vt:lpstr>
      <vt:lpstr>28A</vt:lpstr>
      <vt:lpstr>C27</vt:lpstr>
      <vt:lpstr>C 6</vt:lpstr>
      <vt:lpstr>C3</vt:lpstr>
      <vt:lpstr>f12</vt:lpstr>
      <vt:lpstr>f11</vt:lpstr>
      <vt:lpstr>f10</vt:lpstr>
      <vt:lpstr>EOL</vt:lpstr>
      <vt:lpstr>'R1'!page363</vt:lpstr>
      <vt:lpstr>'R2'!page363</vt:lpstr>
      <vt:lpstr>'C9 '!page380</vt:lpstr>
      <vt:lpstr>'f12'!page384</vt:lpstr>
      <vt:lpstr>'f14'!page387</vt:lpstr>
      <vt:lpstr>'f18'!page400</vt:lpstr>
      <vt:lpstr>'f18'!page401</vt:lpstr>
      <vt:lpstr>'f18'!page402</vt:lpstr>
      <vt:lpstr>'f18'!page403</vt:lpstr>
      <vt:lpstr>'f18'!page404</vt:lpstr>
      <vt:lpstr>'f18'!page405</vt:lpstr>
      <vt:lpstr>'f18'!page406</vt:lpstr>
      <vt:lpstr>'C27'!page424</vt:lpstr>
      <vt:lpstr>'C31'!page432</vt:lpstr>
      <vt:lpstr>'C 6'!Print_Area</vt:lpstr>
      <vt:lpstr>'C27'!Print_Area</vt:lpstr>
      <vt:lpstr>'C31'!Print_Area</vt:lpstr>
      <vt:lpstr>'C9 '!Print_Area</vt:lpstr>
      <vt:lpstr>CFront!Print_Area</vt:lpstr>
      <vt:lpstr>CIFMS!Print_Area</vt:lpstr>
      <vt:lpstr>EOL!Print_Area</vt:lpstr>
      <vt:lpstr>'f10'!Print_Area</vt:lpstr>
      <vt:lpstr>'f11'!Print_Area</vt:lpstr>
      <vt:lpstr>'f12'!Print_Area</vt:lpstr>
      <vt:lpstr>'f14'!Print_Area</vt:lpstr>
      <vt:lpstr>f14a!Print_Area</vt:lpstr>
      <vt:lpstr>'f18'!Print_Area</vt:lpstr>
      <vt:lpstr>'R1'!Print_Area</vt:lpstr>
      <vt:lpstr>'R2'!Print_Area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2023-03-29T07:49:35Z</dcterms:modified>
</cp:coreProperties>
</file>